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7935" yWindow="90" windowWidth="16380" windowHeight="8190" tabRatio="427" activeTab="2"/>
  </bookViews>
  <sheets>
    <sheet name="Исходные данные" sheetId="1" r:id="rId1"/>
    <sheet name="Расчет КРП" sheetId="2" r:id="rId2"/>
    <sheet name="Расчет дотации" sheetId="4" r:id="rId3"/>
  </sheets>
  <definedNames>
    <definedName name="___xlfn_COUNTIFS">#N/A</definedName>
    <definedName name="__xlfn_COUNTIFS">NA()</definedName>
    <definedName name="_xlnm._FilterDatabase" localSheetId="2" hidden="1">'Расчет дотации'!#REF!</definedName>
    <definedName name="Excel_BuiltIn__FilterDatabase" localSheetId="2">'Расчет дотации'!#REF!</definedName>
    <definedName name="Excel_BuiltIn_Print_Titles" localSheetId="0">'Исходные данные'!$A$6:$HY$9</definedName>
    <definedName name="Z_287B6B75_F102_4A35_99B4_72102AA4A344__wvu_FilterData" localSheetId="0">'Исходные данные'!$B$9:$G$19</definedName>
    <definedName name="Z_287B6B75_F102_4A35_99B4_72102AA4A344__wvu_FilterData" localSheetId="2">'Расчет дотации'!#REF!</definedName>
    <definedName name="Z_287B6B75_F102_4A35_99B4_72102AA4A344__wvu_PrintArea" localSheetId="0">'Исходные данные'!$B$1:$G$19</definedName>
    <definedName name="Z_287B6B75_F102_4A35_99B4_72102AA4A344__wvu_PrintArea" localSheetId="2">'Расчет дотации'!#REF!</definedName>
    <definedName name="Z_287B6B75_F102_4A35_99B4_72102AA4A344__wvu_PrintTitles" localSheetId="0">'Исходные данные'!$A$6:$HY$9</definedName>
    <definedName name="Z_287B6B75_F102_4A35_99B4_72102AA4A344__wvu_PrintTitles" localSheetId="2">'Расчет дотации'!$A:$A</definedName>
    <definedName name="_xlnm.Print_Titles" localSheetId="0">'Исходные данные'!$6:$9</definedName>
    <definedName name="_xlnm.Print_Titles" localSheetId="2">'Расчет дотации'!$A:$A</definedName>
    <definedName name="_xlnm.Print_Area" localSheetId="0">'Исходные данные'!$A$1:$H$21</definedName>
  </definedNames>
  <calcPr calcId="124519"/>
</workbook>
</file>

<file path=xl/calcChain.xml><?xml version="1.0" encoding="utf-8"?>
<calcChain xmlns="http://schemas.openxmlformats.org/spreadsheetml/2006/main">
  <c r="F15" i="2"/>
  <c r="AJ7" i="4"/>
  <c r="AM18"/>
  <c r="D20" i="1" l="1"/>
  <c r="G15" i="2"/>
  <c r="G14"/>
  <c r="G13"/>
  <c r="G12"/>
  <c r="G11"/>
  <c r="G10"/>
  <c r="G9"/>
  <c r="G8"/>
  <c r="G7"/>
  <c r="F14"/>
  <c r="F13"/>
  <c r="F12"/>
  <c r="F11"/>
  <c r="F10"/>
  <c r="F9"/>
  <c r="F8"/>
  <c r="F7"/>
  <c r="E15"/>
  <c r="E14"/>
  <c r="E13"/>
  <c r="E12"/>
  <c r="E11"/>
  <c r="E10"/>
  <c r="E9"/>
  <c r="E8"/>
  <c r="E7"/>
  <c r="C15"/>
  <c r="C14"/>
  <c r="H14" s="1"/>
  <c r="C13"/>
  <c r="C12"/>
  <c r="H12" s="1"/>
  <c r="C11"/>
  <c r="H11" s="1"/>
  <c r="C10"/>
  <c r="H10" s="1"/>
  <c r="C9"/>
  <c r="H9" s="1"/>
  <c r="C8"/>
  <c r="H8" s="1"/>
  <c r="C7"/>
  <c r="H7" s="1"/>
  <c r="H13" l="1"/>
  <c r="H15"/>
  <c r="F20" i="1"/>
  <c r="G20"/>
  <c r="H20"/>
  <c r="C20" l="1"/>
  <c r="I10" i="4"/>
  <c r="I11"/>
  <c r="I12"/>
  <c r="I13"/>
  <c r="I14"/>
  <c r="I15"/>
  <c r="I16"/>
  <c r="I17"/>
  <c r="H10"/>
  <c r="H11"/>
  <c r="H12"/>
  <c r="H13"/>
  <c r="H14"/>
  <c r="H15"/>
  <c r="H16"/>
  <c r="H17"/>
  <c r="G10"/>
  <c r="G11"/>
  <c r="G12"/>
  <c r="G13"/>
  <c r="G14"/>
  <c r="G15"/>
  <c r="G16"/>
  <c r="G17"/>
  <c r="I9" l="1"/>
  <c r="D18" l="1"/>
  <c r="E18"/>
  <c r="B7"/>
  <c r="C7" s="1"/>
  <c r="D7" s="1"/>
  <c r="E7" s="1"/>
  <c r="F7" s="1"/>
  <c r="G7" s="1"/>
  <c r="H7" s="1"/>
  <c r="I7" s="1"/>
  <c r="J7" s="1"/>
  <c r="K7" s="1"/>
  <c r="G9"/>
  <c r="G18" s="1"/>
  <c r="H9"/>
  <c r="B6" i="2"/>
  <c r="C6" s="1"/>
  <c r="D6" s="1"/>
  <c r="H18" i="4" l="1"/>
  <c r="L7"/>
  <c r="F18"/>
  <c r="E6" i="2"/>
  <c r="G6" s="1"/>
  <c r="H6" s="1"/>
  <c r="M7" i="4" l="1"/>
  <c r="N7" s="1"/>
  <c r="O7" s="1"/>
  <c r="P7" s="1"/>
  <c r="Q7" s="1"/>
  <c r="R7" s="1"/>
  <c r="S7" s="1"/>
  <c r="J18"/>
  <c r="K9"/>
  <c r="K14"/>
  <c r="K12"/>
  <c r="K17"/>
  <c r="K15"/>
  <c r="K11"/>
  <c r="K10"/>
  <c r="K16"/>
  <c r="K13"/>
  <c r="L11"/>
  <c r="L15"/>
  <c r="L13"/>
  <c r="L10"/>
  <c r="L12"/>
  <c r="L17"/>
  <c r="L14"/>
  <c r="L16"/>
  <c r="L9"/>
  <c r="L18" l="1"/>
  <c r="T7"/>
  <c r="U7" s="1"/>
  <c r="V7" s="1"/>
  <c r="W7" s="1"/>
  <c r="X7" s="1"/>
  <c r="Y7" s="1"/>
  <c r="M17"/>
  <c r="M10"/>
  <c r="M16"/>
  <c r="M14"/>
  <c r="M13"/>
  <c r="M11"/>
  <c r="M9"/>
  <c r="M12"/>
  <c r="M15"/>
  <c r="N18" l="1"/>
  <c r="Z7"/>
  <c r="AA7" s="1"/>
  <c r="AB7" s="1"/>
  <c r="AC7" s="1"/>
  <c r="AD7" s="1"/>
  <c r="AE7" s="1"/>
  <c r="AF7" l="1"/>
  <c r="AG7" s="1"/>
  <c r="AH7" s="1"/>
  <c r="AI7" s="1"/>
  <c r="O17"/>
  <c r="P17" s="1"/>
  <c r="O13"/>
  <c r="P13" s="1"/>
  <c r="O12"/>
  <c r="P12" s="1"/>
  <c r="O16"/>
  <c r="P16" s="1"/>
  <c r="O11"/>
  <c r="P11" s="1"/>
  <c r="O15"/>
  <c r="P15" s="1"/>
  <c r="O14"/>
  <c r="P14" s="1"/>
  <c r="O10"/>
  <c r="P10" s="1"/>
  <c r="O9"/>
  <c r="P9" s="1"/>
  <c r="P18" l="1"/>
  <c r="Q17" l="1"/>
  <c r="Q11"/>
  <c r="Q15"/>
  <c r="Q14"/>
  <c r="Q13"/>
  <c r="Q12"/>
  <c r="Q16"/>
  <c r="Q9"/>
  <c r="Q10"/>
  <c r="Q18" l="1"/>
  <c r="T9"/>
  <c r="T12"/>
  <c r="T11"/>
  <c r="T16"/>
  <c r="T17"/>
  <c r="T15"/>
  <c r="T10"/>
  <c r="T13"/>
  <c r="T14"/>
  <c r="S18" l="1"/>
  <c r="R18"/>
  <c r="U17" l="1"/>
  <c r="V17" s="1"/>
  <c r="U15"/>
  <c r="V15" s="1"/>
  <c r="U13"/>
  <c r="V13" s="1"/>
  <c r="U11"/>
  <c r="V11" s="1"/>
  <c r="U14"/>
  <c r="V14" s="1"/>
  <c r="U12"/>
  <c r="V12" s="1"/>
  <c r="U16"/>
  <c r="V16" s="1"/>
  <c r="U10"/>
  <c r="V10" s="1"/>
  <c r="U9"/>
  <c r="V9" l="1"/>
  <c r="V18" s="1"/>
  <c r="AK7" l="1"/>
  <c r="AL7" s="1"/>
  <c r="W17"/>
  <c r="W16"/>
  <c r="W14"/>
  <c r="W12"/>
  <c r="W15"/>
  <c r="W13"/>
  <c r="W11"/>
  <c r="W9"/>
  <c r="W10"/>
  <c r="W18" l="1"/>
  <c r="Z9"/>
  <c r="Z13"/>
  <c r="Z12"/>
  <c r="Z11"/>
  <c r="Z16"/>
  <c r="Z17"/>
  <c r="Z10"/>
  <c r="Z15"/>
  <c r="Z14"/>
  <c r="Y18" l="1"/>
  <c r="X18"/>
  <c r="AA9" l="1"/>
  <c r="AB9" s="1"/>
  <c r="AA17"/>
  <c r="AB17" s="1"/>
  <c r="AA15"/>
  <c r="AB15" s="1"/>
  <c r="AA10"/>
  <c r="AB10" s="1"/>
  <c r="AA12"/>
  <c r="AB12" s="1"/>
  <c r="AA13"/>
  <c r="AB13" s="1"/>
  <c r="AA16"/>
  <c r="AB16" s="1"/>
  <c r="AA11"/>
  <c r="AB11" s="1"/>
  <c r="AA14"/>
  <c r="AB14" s="1"/>
  <c r="AB18" l="1"/>
  <c r="AC17" l="1"/>
  <c r="AC14"/>
  <c r="AC12"/>
  <c r="AC15"/>
  <c r="AC9"/>
  <c r="AC13"/>
  <c r="AC10"/>
  <c r="AC16"/>
  <c r="AC11"/>
  <c r="AC18" l="1"/>
  <c r="AF16"/>
  <c r="AF9"/>
  <c r="AF12"/>
  <c r="AF15"/>
  <c r="AF10"/>
  <c r="AF17"/>
  <c r="AF11"/>
  <c r="AF13"/>
  <c r="AF14"/>
  <c r="AE18" l="1"/>
  <c r="AD18"/>
  <c r="AG17" l="1"/>
  <c r="AH17" s="1"/>
  <c r="AG10"/>
  <c r="AH10" s="1"/>
  <c r="AG12"/>
  <c r="AH12" s="1"/>
  <c r="AG16"/>
  <c r="AH16" s="1"/>
  <c r="AG13"/>
  <c r="AH13" s="1"/>
  <c r="AG14"/>
  <c r="AH14" s="1"/>
  <c r="AG11"/>
  <c r="AH11" s="1"/>
  <c r="AG9"/>
  <c r="AH9" s="1"/>
  <c r="AG15"/>
  <c r="AH15" s="1"/>
  <c r="AH18" l="1"/>
  <c r="AI17" l="1"/>
  <c r="AJ17" s="1"/>
  <c r="AI14"/>
  <c r="AJ14" s="1"/>
  <c r="AI15"/>
  <c r="AJ15" s="1"/>
  <c r="AI16"/>
  <c r="AJ16" s="1"/>
  <c r="AI13"/>
  <c r="AJ13" s="1"/>
  <c r="AI10"/>
  <c r="AJ10" s="1"/>
  <c r="AI9"/>
  <c r="AJ9" s="1"/>
  <c r="AI11"/>
  <c r="AJ11" s="1"/>
  <c r="AI12"/>
  <c r="AJ12" s="1"/>
  <c r="AI18" l="1"/>
  <c r="AK14" l="1"/>
  <c r="AL14" s="1"/>
  <c r="AK13" l="1"/>
  <c r="AL13" s="1"/>
  <c r="AK17"/>
  <c r="AL17" s="1"/>
  <c r="AK10"/>
  <c r="AL10" s="1"/>
  <c r="AK15"/>
  <c r="AL15" s="1"/>
  <c r="AK11"/>
  <c r="AL11" s="1"/>
  <c r="AK12"/>
  <c r="AL12" s="1"/>
  <c r="AK16"/>
  <c r="AL16" s="1"/>
  <c r="AK9" l="1"/>
  <c r="AL9" s="1"/>
  <c r="AJ18"/>
  <c r="AK18" s="1"/>
</calcChain>
</file>

<file path=xl/sharedStrings.xml><?xml version="1.0" encoding="utf-8"?>
<sst xmlns="http://schemas.openxmlformats.org/spreadsheetml/2006/main" count="317" uniqueCount="102">
  <si>
    <t>№ п/п</t>
  </si>
  <si>
    <t>Нi</t>
  </si>
  <si>
    <t>НПi</t>
  </si>
  <si>
    <t>наименование</t>
  </si>
  <si>
    <t>рублей</t>
  </si>
  <si>
    <t>человек</t>
  </si>
  <si>
    <t>Итого</t>
  </si>
  <si>
    <t>Поселение</t>
  </si>
  <si>
    <t>х</t>
  </si>
  <si>
    <t>в том числе</t>
  </si>
  <si>
    <t>на первом этапе</t>
  </si>
  <si>
    <t>на втором этапе</t>
  </si>
  <si>
    <t>Налоговый потенциал поселений на планируемый год до выравнивания</t>
  </si>
  <si>
    <t>по 1 критерию</t>
  </si>
  <si>
    <t>по 2 критерию</t>
  </si>
  <si>
    <t>по 3 критерию</t>
  </si>
  <si>
    <t>по 4 критерию</t>
  </si>
  <si>
    <t>Распределено по 1 критерию</t>
  </si>
  <si>
    <t>Объем дотаций, распределяемый по 2 критерию</t>
  </si>
  <si>
    <t>Распределено по 2 критерию</t>
  </si>
  <si>
    <t>Объем дотаций, распределяемый по 3 критерию</t>
  </si>
  <si>
    <t>Распределено по 3 критерию</t>
  </si>
  <si>
    <t>Объем дотаций, распределяемый по 4 критерию</t>
  </si>
  <si>
    <t>Распределено по 4 критерию</t>
  </si>
  <si>
    <t>Ф</t>
  </si>
  <si>
    <t>С1</t>
  </si>
  <si>
    <t>Ф1</t>
  </si>
  <si>
    <t>С2</t>
  </si>
  <si>
    <t>Ф2</t>
  </si>
  <si>
    <t>БОi</t>
  </si>
  <si>
    <t>Ф1i</t>
  </si>
  <si>
    <t>процент</t>
  </si>
  <si>
    <t>единиц</t>
  </si>
  <si>
    <t>I этап</t>
  </si>
  <si>
    <t>Ф2i</t>
  </si>
  <si>
    <t>Оit</t>
  </si>
  <si>
    <t>Кt</t>
  </si>
  <si>
    <t>Исходные данные</t>
  </si>
  <si>
    <t>Уровень расчетной бюджетной обеспеченности</t>
  </si>
  <si>
    <t>Объем дотации, планируемый к распределению поселениям</t>
  </si>
  <si>
    <t>Показатели</t>
  </si>
  <si>
    <t>Фi=Ф1i+Ф2i</t>
  </si>
  <si>
    <t>Наименование поселения</t>
  </si>
  <si>
    <t>Налоговый потенциал поселений на планируемый год</t>
  </si>
  <si>
    <t>Расчет поправочного коэффициента расходных потребностей</t>
  </si>
  <si>
    <t>Поправочный коэффициент расходных потребностей</t>
  </si>
  <si>
    <t>Уровень сокращения отставания расчетной бюджетной обеспеченности поселения от уровня, установленного в качестве критерия выравнивания расчетной бюджетной обеспеченности поселений</t>
  </si>
  <si>
    <t>Принимаемые к расчету средние налоговые доходы бюджетов поселений в расчете на одного жителя</t>
  </si>
  <si>
    <t>рублей/человек</t>
  </si>
  <si>
    <t>указать единицу измерения</t>
  </si>
  <si>
    <t>КРПi</t>
  </si>
  <si>
    <t>Исходные данные, используемые в расчете размера дотации бюджетам поселений на выравнивание бюджетной обеспеченности</t>
  </si>
  <si>
    <t>Выравнивание исходя из необходимости достижения критерия выравнивания расчетной бюджетной обеспеченности поселений</t>
  </si>
  <si>
    <t>БО</t>
  </si>
  <si>
    <t xml:space="preserve">II этап </t>
  </si>
  <si>
    <t>Объем средств, недостающих для достижения поселением уровня, установленного в качестве критерия выравнивания расчетной бюджетной обеспеченности поселений</t>
  </si>
  <si>
    <t>Объем дотаций, распределенный 
на 2 этапе</t>
  </si>
  <si>
    <t>Объем дотаций, распределенный на 1 и 2 этапах</t>
  </si>
  <si>
    <t>Установленный 1 критерий выравнивания расчетной бюджетной обеспеченности поселений</t>
  </si>
  <si>
    <t>Установленный 2 критерий выравнивания расчетной бюджетной обеспеченности поселений</t>
  </si>
  <si>
    <t>Установленный 3 критерий выравнивания расчетной бюджетной обеспеченности поселений</t>
  </si>
  <si>
    <t>Установленный 4 критерий выравнивания расчетной бюджетной обеспеченности поселений</t>
  </si>
  <si>
    <t>НПi/Нi</t>
  </si>
  <si>
    <t>Вольновское с/п</t>
  </si>
  <si>
    <t>Воронцовское с/п</t>
  </si>
  <si>
    <t>Ворошиловское с/п</t>
  </si>
  <si>
    <t>Еремеевское с/п</t>
  </si>
  <si>
    <t>Красногорское с/п</t>
  </si>
  <si>
    <t>Новоильиновское с/п</t>
  </si>
  <si>
    <t>Ольгинское с/п</t>
  </si>
  <si>
    <t>Соловьевское с/п</t>
  </si>
  <si>
    <t>Полтавское г/п</t>
  </si>
  <si>
    <t>удаленность от районного центра</t>
  </si>
  <si>
    <t>площадь территории</t>
  </si>
  <si>
    <t>наружный строительный объем отапливаемых зданий</t>
  </si>
  <si>
    <t>количество населенных пунктов</t>
  </si>
  <si>
    <t>километров</t>
  </si>
  <si>
    <t>кв.километров</t>
  </si>
  <si>
    <t>куб.метров</t>
  </si>
  <si>
    <t>Коэффициент удаленности от районного центра</t>
  </si>
  <si>
    <t>Коэффициент дифференциации муниципальных образований по численности постоянного населения</t>
  </si>
  <si>
    <t>Коэффициент площади территории</t>
  </si>
  <si>
    <t>Коэффициент наружного строительного объема отапливаемых зданий</t>
  </si>
  <si>
    <t>Коэффициент количества населенных пунктов</t>
  </si>
  <si>
    <t>Поправочный коэффициент расходных потребностей КПРi=(Кудi+Кплi+Кнсоi+Кнпi)/4*Кчi</t>
  </si>
  <si>
    <t>Кудi=1+Пудi/Пуд max</t>
  </si>
  <si>
    <t>Кчi</t>
  </si>
  <si>
    <t>Кплi=1+Sплi/Sпл max</t>
  </si>
  <si>
    <t>Кнсоi=1+Vнсоi/Vнсо max</t>
  </si>
  <si>
    <t>Кнпi=1+Nнпi/Nнп max</t>
  </si>
  <si>
    <t>на 01.01.2024г</t>
  </si>
  <si>
    <t>2026 год</t>
  </si>
  <si>
    <t>Расчет размера дотации бюджетам поселений, входящих в состав Полтавского муниципального района Омской области, на выравнивание бюджетной обеспеченности на 2026 год</t>
  </si>
  <si>
    <t>Объем дотации на 2026 год</t>
  </si>
  <si>
    <r>
      <t xml:space="preserve">Уровень расчетной бюджетной обеспеченности </t>
    </r>
    <r>
      <rPr>
        <b/>
        <u/>
        <sz val="14"/>
        <rFont val="Times New Roman"/>
        <family val="1"/>
        <charset val="204"/>
      </rPr>
      <t xml:space="preserve">ДО </t>
    </r>
    <r>
      <rPr>
        <b/>
        <sz val="14"/>
        <rFont val="Times New Roman"/>
        <family val="1"/>
        <charset val="204"/>
      </rPr>
      <t>выравнивания</t>
    </r>
  </si>
  <si>
    <r>
      <t xml:space="preserve">Уровень расчетной бюджетной обеспеченности поселения </t>
    </r>
    <r>
      <rPr>
        <b/>
        <u/>
        <sz val="14"/>
        <rFont val="Times New Roman"/>
        <family val="1"/>
        <charset val="204"/>
      </rPr>
      <t xml:space="preserve">ПОСЛЕ </t>
    </r>
    <r>
      <rPr>
        <b/>
        <sz val="14"/>
        <rFont val="Times New Roman"/>
        <family val="1"/>
        <charset val="204"/>
      </rPr>
      <t>выравнивания</t>
    </r>
  </si>
  <si>
    <r>
      <t xml:space="preserve">Численность </t>
    </r>
    <r>
      <rPr>
        <b/>
        <sz val="14"/>
        <color theme="3" tint="0.39997558519241921"/>
        <rFont val="Times New Roman"/>
        <family val="1"/>
        <charset val="204"/>
      </rPr>
      <t>постоянного</t>
    </r>
    <r>
      <rPr>
        <sz val="14"/>
        <rFont val="Times New Roman"/>
        <family val="1"/>
        <charset val="204"/>
      </rPr>
      <t xml:space="preserve"> населения на начало текущего года</t>
    </r>
  </si>
  <si>
    <r>
      <t xml:space="preserve">Объем дотации, распределенный на 1 этапе (исходя из численности </t>
    </r>
    <r>
      <rPr>
        <b/>
        <sz val="14"/>
        <color theme="3" tint="0.39997558519241921"/>
        <rFont val="Times New Roman"/>
        <family val="1"/>
        <charset val="204"/>
      </rPr>
      <t>постоянного</t>
    </r>
    <r>
      <rPr>
        <b/>
        <sz val="14"/>
        <rFont val="Times New Roman"/>
        <family val="1"/>
        <charset val="204"/>
      </rPr>
      <t xml:space="preserve">  населения)</t>
    </r>
  </si>
  <si>
    <r>
      <t xml:space="preserve">Выравнивание исходя из численности </t>
    </r>
    <r>
      <rPr>
        <b/>
        <sz val="14"/>
        <color theme="3" tint="0.39997558519241921"/>
        <rFont val="Times New Roman"/>
        <family val="1"/>
        <charset val="204"/>
      </rPr>
      <t>постоянного</t>
    </r>
    <r>
      <rPr>
        <sz val="14"/>
        <rFont val="Times New Roman"/>
        <family val="1"/>
        <charset val="204"/>
      </rPr>
      <t xml:space="preserve"> населения</t>
    </r>
  </si>
  <si>
    <r>
      <t>Кit</t>
    </r>
    <r>
      <rPr>
        <vertAlign val="superscript"/>
        <sz val="14"/>
        <rFont val="Times New Roman"/>
        <family val="1"/>
        <charset val="204"/>
      </rPr>
      <t>СО</t>
    </r>
  </si>
  <si>
    <r>
      <t xml:space="preserve">Численность  </t>
    </r>
    <r>
      <rPr>
        <b/>
        <sz val="14"/>
        <color theme="3" tint="0.39997558519241921"/>
        <rFont val="Times New Roman"/>
        <family val="1"/>
        <charset val="204"/>
      </rPr>
      <t>постоянного</t>
    </r>
    <r>
      <rPr>
        <sz val="14"/>
        <rFont val="Times New Roman"/>
        <family val="1"/>
        <charset val="204"/>
      </rPr>
      <t xml:space="preserve"> населения </t>
    </r>
  </si>
  <si>
    <r>
      <t xml:space="preserve">Показатели, используемые для расчета поправочного коэффициента расходных потребностей 
</t>
    </r>
    <r>
      <rPr>
        <b/>
        <i/>
        <sz val="14"/>
        <rFont val="Times New Roman"/>
        <family val="1"/>
        <charset val="204"/>
      </rPr>
      <t>(определяемые методикой планирования бюджетных ассигнований муниципального района)</t>
    </r>
  </si>
</sst>
</file>

<file path=xl/styles.xml><?xml version="1.0" encoding="utf-8"?>
<styleSheet xmlns="http://schemas.openxmlformats.org/spreadsheetml/2006/main">
  <numFmts count="10">
    <numFmt numFmtId="164" formatCode="#,##0.0"/>
    <numFmt numFmtId="165" formatCode="#,##0.0_ ;[Red]\-#,##0.0\ "/>
    <numFmt numFmtId="166" formatCode="#,##0.0000_ ;[Red]\-#,##0.0000\ "/>
    <numFmt numFmtId="167" formatCode="#,##0.00_ ;[Red]\-#,##0.00\ "/>
    <numFmt numFmtId="168" formatCode="#,##0_ ;[Red]\-#,##0\ "/>
    <numFmt numFmtId="169" formatCode="#,##0.000_ ;[Red]\-#,##0.000\ "/>
    <numFmt numFmtId="170" formatCode="#,##0.0000;[Red]\-#,##0.0000"/>
    <numFmt numFmtId="171" formatCode="#,##0.0000"/>
    <numFmt numFmtId="172" formatCode="0.0000"/>
    <numFmt numFmtId="173" formatCode="0.000"/>
  </numFmts>
  <fonts count="33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family val="2"/>
      <charset val="204"/>
    </font>
    <font>
      <b/>
      <u/>
      <sz val="14"/>
      <name val="Times New Roman"/>
      <family val="1"/>
      <charset val="204"/>
    </font>
    <font>
      <b/>
      <sz val="14"/>
      <color theme="3" tint="0.39997558519241921"/>
      <name val="Times New Roman"/>
      <family val="1"/>
      <charset val="204"/>
    </font>
    <font>
      <i/>
      <sz val="14"/>
      <name val="Times New Roman"/>
      <family val="1"/>
      <charset val="204"/>
    </font>
    <font>
      <vertAlign val="superscript"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name val="Times New Roman CYR"/>
      <family val="1"/>
      <charset val="204"/>
    </font>
    <font>
      <sz val="14"/>
      <name val="Times New Roman CYR"/>
      <charset val="204"/>
    </font>
    <font>
      <b/>
      <sz val="14"/>
      <name val="Times New Roman CYR"/>
      <family val="1"/>
      <charset val="204"/>
    </font>
    <font>
      <b/>
      <sz val="14"/>
      <color indexed="12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sz val="14"/>
      <color indexed="12"/>
      <name val="Times New Roman"/>
      <family val="1"/>
      <charset val="204"/>
    </font>
    <font>
      <sz val="14"/>
      <name val="Arial Cyr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49"/>
      </patternFill>
    </fill>
    <fill>
      <patternFill patternType="solid">
        <fgColor theme="0"/>
        <bgColor indexed="2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23"/>
      </patternFill>
    </fill>
    <fill>
      <patternFill patternType="solid">
        <fgColor theme="0"/>
        <bgColor indexed="35"/>
      </patternFill>
    </fill>
    <fill>
      <patternFill patternType="solid">
        <fgColor theme="0"/>
        <bgColor indexed="27"/>
      </patternFill>
    </fill>
    <fill>
      <patternFill patternType="solid">
        <fgColor theme="0"/>
        <bgColor indexed="36"/>
      </patternFill>
    </fill>
    <fill>
      <patternFill patternType="solid">
        <fgColor theme="0"/>
        <bgColor indexed="51"/>
      </patternFill>
    </fill>
  </fills>
  <borders count="7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7" borderId="1" applyNumberFormat="0" applyAlignment="0" applyProtection="0"/>
    <xf numFmtId="0" fontId="12" fillId="0" borderId="6" applyNumberFormat="0" applyFill="0" applyAlignment="0" applyProtection="0"/>
    <xf numFmtId="0" fontId="13" fillId="22" borderId="0" applyNumberFormat="0" applyBorder="0" applyAlignment="0" applyProtection="0"/>
    <xf numFmtId="0" fontId="20" fillId="23" borderId="7" applyNumberFormat="0" applyAlignment="0" applyProtection="0"/>
    <xf numFmtId="0" fontId="14" fillId="20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20" fillId="0" borderId="10" applyNumberFormat="0">
      <alignment horizontal="right" vertical="top"/>
    </xf>
    <xf numFmtId="0" fontId="20" fillId="0" borderId="0"/>
  </cellStyleXfs>
  <cellXfs count="210">
    <xf numFmtId="0" fontId="0" fillId="0" borderId="0" xfId="0"/>
    <xf numFmtId="164" fontId="18" fillId="26" borderId="11" xfId="0" applyNumberFormat="1" applyFont="1" applyFill="1" applyBorder="1" applyAlignment="1">
      <alignment horizontal="center" vertical="center"/>
    </xf>
    <xf numFmtId="2" fontId="18" fillId="26" borderId="11" xfId="0" applyNumberFormat="1" applyFont="1" applyFill="1" applyBorder="1" applyAlignment="1">
      <alignment horizontal="center" vertical="center"/>
    </xf>
    <xf numFmtId="4" fontId="18" fillId="26" borderId="11" xfId="0" applyNumberFormat="1" applyFont="1" applyFill="1" applyBorder="1" applyAlignment="1">
      <alignment horizontal="center" vertical="center"/>
    </xf>
    <xf numFmtId="3" fontId="18" fillId="26" borderId="11" xfId="0" applyNumberFormat="1" applyFont="1" applyFill="1" applyBorder="1" applyAlignment="1">
      <alignment horizontal="center" vertical="center"/>
    </xf>
    <xf numFmtId="0" fontId="18" fillId="26" borderId="0" xfId="0" applyFont="1" applyFill="1" applyAlignment="1">
      <alignment vertical="top" wrapText="1"/>
    </xf>
    <xf numFmtId="0" fontId="19" fillId="26" borderId="0" xfId="0" applyFont="1" applyFill="1" applyAlignment="1">
      <alignment vertical="center"/>
    </xf>
    <xf numFmtId="172" fontId="19" fillId="26" borderId="0" xfId="0" applyNumberFormat="1" applyFont="1" applyFill="1" applyAlignment="1">
      <alignment vertical="center"/>
    </xf>
    <xf numFmtId="0" fontId="19" fillId="25" borderId="19" xfId="0" applyFont="1" applyFill="1" applyBorder="1" applyAlignment="1">
      <alignment horizontal="center" vertical="center" wrapText="1"/>
    </xf>
    <xf numFmtId="0" fontId="19" fillId="25" borderId="0" xfId="0" applyFont="1" applyFill="1" applyBorder="1" applyAlignment="1">
      <alignment vertical="center" wrapText="1"/>
    </xf>
    <xf numFmtId="0" fontId="18" fillId="26" borderId="0" xfId="0" applyFont="1" applyFill="1" applyAlignment="1">
      <alignment vertical="center" wrapText="1"/>
    </xf>
    <xf numFmtId="0" fontId="18" fillId="26" borderId="28" xfId="0" applyFont="1" applyFill="1" applyBorder="1" applyAlignment="1">
      <alignment horizontal="center" vertical="center" textRotation="90" wrapText="1"/>
    </xf>
    <xf numFmtId="0" fontId="18" fillId="26" borderId="29" xfId="0" applyFont="1" applyFill="1" applyBorder="1" applyAlignment="1">
      <alignment horizontal="center" vertical="center" textRotation="90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25" xfId="0" applyFont="1" applyFill="1" applyBorder="1" applyAlignment="1">
      <alignment horizontal="center" vertical="center" wrapText="1"/>
    </xf>
    <xf numFmtId="0" fontId="18" fillId="26" borderId="39" xfId="0" applyFont="1" applyFill="1" applyBorder="1" applyAlignment="1">
      <alignment horizontal="center" vertical="center" wrapText="1"/>
    </xf>
    <xf numFmtId="0" fontId="18" fillId="26" borderId="53" xfId="0" applyFont="1" applyFill="1" applyBorder="1" applyAlignment="1">
      <alignment horizontal="center" vertical="center" wrapText="1"/>
    </xf>
    <xf numFmtId="0" fontId="18" fillId="26" borderId="52" xfId="0" applyFont="1" applyFill="1" applyBorder="1" applyAlignment="1">
      <alignment horizontal="center" vertical="center" wrapText="1"/>
    </xf>
    <xf numFmtId="0" fontId="18" fillId="26" borderId="24" xfId="0" applyFont="1" applyFill="1" applyBorder="1" applyAlignment="1">
      <alignment horizontal="center" vertical="center" wrapText="1"/>
    </xf>
    <xf numFmtId="0" fontId="18" fillId="30" borderId="41" xfId="0" applyFont="1" applyFill="1" applyBorder="1" applyAlignment="1">
      <alignment horizontal="center" vertical="center" wrapText="1"/>
    </xf>
    <xf numFmtId="0" fontId="18" fillId="26" borderId="50" xfId="0" applyFont="1" applyFill="1" applyBorder="1" applyAlignment="1">
      <alignment horizontal="center" vertical="center" wrapText="1"/>
    </xf>
    <xf numFmtId="0" fontId="18" fillId="26" borderId="51" xfId="0" applyFont="1" applyFill="1" applyBorder="1" applyAlignment="1">
      <alignment horizontal="center" vertical="center" wrapText="1"/>
    </xf>
    <xf numFmtId="0" fontId="18" fillId="26" borderId="31" xfId="0" applyFont="1" applyFill="1" applyBorder="1" applyAlignment="1">
      <alignment horizontal="center" vertical="center" wrapText="1"/>
    </xf>
    <xf numFmtId="172" fontId="19" fillId="26" borderId="52" xfId="0" applyNumberFormat="1" applyFont="1" applyFill="1" applyBorder="1" applyAlignment="1">
      <alignment horizontal="center" vertical="center" wrapText="1"/>
    </xf>
    <xf numFmtId="0" fontId="18" fillId="26" borderId="11" xfId="0" applyFont="1" applyFill="1" applyBorder="1" applyAlignment="1">
      <alignment vertical="center" wrapText="1"/>
    </xf>
    <xf numFmtId="0" fontId="18" fillId="26" borderId="61" xfId="0" applyFont="1" applyFill="1" applyBorder="1" applyAlignment="1">
      <alignment horizontal="center" vertical="center" wrapText="1"/>
    </xf>
    <xf numFmtId="0" fontId="18" fillId="26" borderId="26" xfId="0" applyFont="1" applyFill="1" applyBorder="1" applyAlignment="1">
      <alignment horizontal="center" vertical="center" wrapText="1"/>
    </xf>
    <xf numFmtId="0" fontId="18" fillId="26" borderId="18" xfId="0" applyFont="1" applyFill="1" applyBorder="1" applyAlignment="1">
      <alignment horizontal="center" vertical="center" wrapText="1"/>
    </xf>
    <xf numFmtId="0" fontId="18" fillId="26" borderId="27" xfId="0" applyFont="1" applyFill="1" applyBorder="1" applyAlignment="1">
      <alignment horizontal="center" vertical="center" wrapText="1"/>
    </xf>
    <xf numFmtId="0" fontId="18" fillId="26" borderId="17" xfId="0" applyFont="1" applyFill="1" applyBorder="1" applyAlignment="1">
      <alignment horizontal="center" vertical="center" wrapText="1"/>
    </xf>
    <xf numFmtId="0" fontId="18" fillId="26" borderId="45" xfId="0" applyFont="1" applyFill="1" applyBorder="1" applyAlignment="1">
      <alignment horizontal="center" vertical="center" wrapText="1"/>
    </xf>
    <xf numFmtId="172" fontId="19" fillId="26" borderId="27" xfId="0" applyNumberFormat="1" applyFont="1" applyFill="1" applyBorder="1" applyAlignment="1">
      <alignment horizontal="center" vertical="center" wrapText="1"/>
    </xf>
    <xf numFmtId="0" fontId="18" fillId="26" borderId="11" xfId="0" applyFont="1" applyFill="1" applyBorder="1" applyAlignment="1">
      <alignment horizontal="center" vertical="center" wrapText="1"/>
    </xf>
    <xf numFmtId="0" fontId="18" fillId="26" borderId="0" xfId="0" applyFont="1" applyFill="1" applyAlignment="1">
      <alignment horizontal="center" vertical="center" wrapText="1"/>
    </xf>
    <xf numFmtId="0" fontId="23" fillId="30" borderId="51" xfId="0" applyFont="1" applyFill="1" applyBorder="1" applyAlignment="1">
      <alignment horizontal="center" vertical="center"/>
    </xf>
    <xf numFmtId="0" fontId="23" fillId="30" borderId="25" xfId="0" applyFont="1" applyFill="1" applyBorder="1" applyAlignment="1">
      <alignment horizontal="center" vertical="center"/>
    </xf>
    <xf numFmtId="0" fontId="23" fillId="30" borderId="39" xfId="0" applyFont="1" applyFill="1" applyBorder="1" applyAlignment="1">
      <alignment horizontal="center" vertical="center"/>
    </xf>
    <xf numFmtId="0" fontId="23" fillId="30" borderId="53" xfId="0" applyFont="1" applyFill="1" applyBorder="1" applyAlignment="1">
      <alignment horizontal="center" vertical="center"/>
    </xf>
    <xf numFmtId="0" fontId="23" fillId="30" borderId="52" xfId="0" applyFont="1" applyFill="1" applyBorder="1" applyAlignment="1">
      <alignment horizontal="center" vertical="center"/>
    </xf>
    <xf numFmtId="0" fontId="23" fillId="30" borderId="24" xfId="0" applyFont="1" applyFill="1" applyBorder="1" applyAlignment="1">
      <alignment horizontal="center" vertical="center"/>
    </xf>
    <xf numFmtId="0" fontId="23" fillId="30" borderId="50" xfId="0" applyFont="1" applyFill="1" applyBorder="1" applyAlignment="1">
      <alignment horizontal="center" vertical="center"/>
    </xf>
    <xf numFmtId="0" fontId="23" fillId="30" borderId="31" xfId="0" applyFont="1" applyFill="1" applyBorder="1" applyAlignment="1">
      <alignment horizontal="center" vertical="center"/>
    </xf>
    <xf numFmtId="172" fontId="25" fillId="30" borderId="52" xfId="0" applyNumberFormat="1" applyFont="1" applyFill="1" applyBorder="1" applyAlignment="1">
      <alignment horizontal="center" vertical="center"/>
    </xf>
    <xf numFmtId="0" fontId="25" fillId="30" borderId="52" xfId="0" applyFont="1" applyFill="1" applyBorder="1" applyAlignment="1">
      <alignment horizontal="center" vertical="center"/>
    </xf>
    <xf numFmtId="0" fontId="23" fillId="26" borderId="0" xfId="0" applyFont="1" applyFill="1" applyAlignment="1">
      <alignment horizontal="center" vertical="center"/>
    </xf>
    <xf numFmtId="0" fontId="26" fillId="26" borderId="64" xfId="0" applyFont="1" applyFill="1" applyBorder="1" applyAlignment="1">
      <alignment wrapText="1"/>
    </xf>
    <xf numFmtId="0" fontId="18" fillId="27" borderId="21" xfId="0" applyFont="1" applyFill="1" applyBorder="1" applyAlignment="1">
      <alignment horizontal="center" vertical="center"/>
    </xf>
    <xf numFmtId="168" fontId="18" fillId="26" borderId="20" xfId="0" applyNumberFormat="1" applyFont="1" applyFill="1" applyBorder="1" applyAlignment="1">
      <alignment vertical="center"/>
    </xf>
    <xf numFmtId="168" fontId="18" fillId="26" borderId="16" xfId="0" applyNumberFormat="1" applyFont="1" applyFill="1" applyBorder="1" applyAlignment="1">
      <alignment vertical="center"/>
    </xf>
    <xf numFmtId="170" fontId="18" fillId="26" borderId="16" xfId="0" applyNumberFormat="1" applyFont="1" applyFill="1" applyBorder="1" applyAlignment="1">
      <alignment vertical="center"/>
    </xf>
    <xf numFmtId="0" fontId="18" fillId="27" borderId="23" xfId="0" applyFont="1" applyFill="1" applyBorder="1" applyAlignment="1">
      <alignment horizontal="center" vertical="center"/>
    </xf>
    <xf numFmtId="170" fontId="18" fillId="26" borderId="21" xfId="0" applyNumberFormat="1" applyFont="1" applyFill="1" applyBorder="1" applyAlignment="1">
      <alignment vertical="center"/>
    </xf>
    <xf numFmtId="167" fontId="18" fillId="26" borderId="21" xfId="0" applyNumberFormat="1" applyFont="1" applyFill="1" applyBorder="1" applyAlignment="1">
      <alignment vertical="center"/>
    </xf>
    <xf numFmtId="171" fontId="18" fillId="26" borderId="32" xfId="0" applyNumberFormat="1" applyFont="1" applyFill="1" applyBorder="1" applyAlignment="1">
      <alignment horizontal="center" vertical="center"/>
    </xf>
    <xf numFmtId="0" fontId="18" fillId="27" borderId="33" xfId="0" applyFont="1" applyFill="1" applyBorder="1" applyAlignment="1">
      <alignment horizontal="center" vertical="center"/>
    </xf>
    <xf numFmtId="169" fontId="18" fillId="26" borderId="33" xfId="0" applyNumberFormat="1" applyFont="1" applyFill="1" applyBorder="1" applyAlignment="1">
      <alignment vertical="center"/>
    </xf>
    <xf numFmtId="167" fontId="18" fillId="26" borderId="42" xfId="0" applyNumberFormat="1" applyFont="1" applyFill="1" applyBorder="1" applyAlignment="1">
      <alignment vertical="center"/>
    </xf>
    <xf numFmtId="167" fontId="18" fillId="26" borderId="34" xfId="0" applyNumberFormat="1" applyFont="1" applyFill="1" applyBorder="1" applyAlignment="1">
      <alignment vertical="center"/>
    </xf>
    <xf numFmtId="0" fontId="18" fillId="27" borderId="20" xfId="0" applyFont="1" applyFill="1" applyBorder="1" applyAlignment="1">
      <alignment horizontal="center" vertical="center"/>
    </xf>
    <xf numFmtId="0" fontId="18" fillId="27" borderId="16" xfId="0" applyFont="1" applyFill="1" applyBorder="1" applyAlignment="1">
      <alignment horizontal="center" vertical="center"/>
    </xf>
    <xf numFmtId="171" fontId="18" fillId="26" borderId="16" xfId="0" applyNumberFormat="1" applyFont="1" applyFill="1" applyBorder="1" applyAlignment="1">
      <alignment horizontal="right" vertical="center"/>
    </xf>
    <xf numFmtId="169" fontId="18" fillId="26" borderId="16" xfId="0" applyNumberFormat="1" applyFont="1" applyFill="1" applyBorder="1" applyAlignment="1">
      <alignment vertical="center"/>
    </xf>
    <xf numFmtId="167" fontId="18" fillId="26" borderId="16" xfId="0" applyNumberFormat="1" applyFont="1" applyFill="1" applyBorder="1" applyAlignment="1">
      <alignment vertical="center"/>
    </xf>
    <xf numFmtId="167" fontId="18" fillId="26" borderId="40" xfId="0" applyNumberFormat="1" applyFont="1" applyFill="1" applyBorder="1" applyAlignment="1">
      <alignment vertical="center"/>
    </xf>
    <xf numFmtId="0" fontId="18" fillId="27" borderId="38" xfId="0" applyFont="1" applyFill="1" applyBorder="1" applyAlignment="1">
      <alignment horizontal="center" vertical="center"/>
    </xf>
    <xf numFmtId="167" fontId="18" fillId="26" borderId="36" xfId="0" applyNumberFormat="1" applyFont="1" applyFill="1" applyBorder="1" applyAlignment="1">
      <alignment vertical="center"/>
    </xf>
    <xf numFmtId="171" fontId="19" fillId="28" borderId="33" xfId="0" applyNumberFormat="1" applyFont="1" applyFill="1" applyBorder="1" applyAlignment="1">
      <alignment vertical="center"/>
    </xf>
    <xf numFmtId="172" fontId="18" fillId="26" borderId="43" xfId="0" applyNumberFormat="1" applyFont="1" applyFill="1" applyBorder="1" applyAlignment="1">
      <alignment horizontal="center" vertical="center"/>
    </xf>
    <xf numFmtId="4" fontId="18" fillId="26" borderId="11" xfId="0" applyNumberFormat="1" applyFont="1" applyFill="1" applyBorder="1" applyAlignment="1">
      <alignment vertical="center"/>
    </xf>
    <xf numFmtId="0" fontId="18" fillId="26" borderId="0" xfId="0" applyFont="1" applyFill="1" applyAlignment="1">
      <alignment vertical="center"/>
    </xf>
    <xf numFmtId="0" fontId="27" fillId="26" borderId="59" xfId="0" applyFont="1" applyFill="1" applyBorder="1" applyAlignment="1">
      <alignment wrapText="1"/>
    </xf>
    <xf numFmtId="0" fontId="18" fillId="27" borderId="47" xfId="0" applyFont="1" applyFill="1" applyBorder="1" applyAlignment="1">
      <alignment horizontal="center" vertical="center"/>
    </xf>
    <xf numFmtId="168" fontId="18" fillId="26" borderId="13" xfId="0" applyNumberFormat="1" applyFont="1" applyFill="1" applyBorder="1" applyAlignment="1">
      <alignment vertical="center"/>
    </xf>
    <xf numFmtId="168" fontId="18" fillId="26" borderId="11" xfId="0" applyNumberFormat="1" applyFont="1" applyFill="1" applyBorder="1" applyAlignment="1">
      <alignment vertical="center"/>
    </xf>
    <xf numFmtId="170" fontId="18" fillId="26" borderId="11" xfId="0" applyNumberFormat="1" applyFont="1" applyFill="1" applyBorder="1" applyAlignment="1">
      <alignment vertical="center"/>
    </xf>
    <xf numFmtId="0" fontId="18" fillId="27" borderId="14" xfId="0" applyFont="1" applyFill="1" applyBorder="1" applyAlignment="1">
      <alignment horizontal="center" vertical="center"/>
    </xf>
    <xf numFmtId="170" fontId="18" fillId="26" borderId="47" xfId="0" applyNumberFormat="1" applyFont="1" applyFill="1" applyBorder="1" applyAlignment="1">
      <alignment vertical="center"/>
    </xf>
    <xf numFmtId="167" fontId="18" fillId="26" borderId="47" xfId="0" applyNumberFormat="1" applyFont="1" applyFill="1" applyBorder="1" applyAlignment="1">
      <alignment vertical="center"/>
    </xf>
    <xf numFmtId="171" fontId="18" fillId="26" borderId="35" xfId="0" applyNumberFormat="1" applyFont="1" applyFill="1" applyBorder="1" applyAlignment="1">
      <alignment horizontal="center" vertical="center"/>
    </xf>
    <xf numFmtId="0" fontId="18" fillId="27" borderId="11" xfId="0" applyFont="1" applyFill="1" applyBorder="1" applyAlignment="1">
      <alignment horizontal="center" vertical="center"/>
    </xf>
    <xf numFmtId="169" fontId="18" fillId="26" borderId="11" xfId="0" applyNumberFormat="1" applyFont="1" applyFill="1" applyBorder="1" applyAlignment="1">
      <alignment vertical="center"/>
    </xf>
    <xf numFmtId="167" fontId="18" fillId="26" borderId="11" xfId="0" applyNumberFormat="1" applyFont="1" applyFill="1" applyBorder="1" applyAlignment="1">
      <alignment vertical="center"/>
    </xf>
    <xf numFmtId="167" fontId="18" fillId="26" borderId="12" xfId="0" applyNumberFormat="1" applyFont="1" applyFill="1" applyBorder="1" applyAlignment="1">
      <alignment vertical="center"/>
    </xf>
    <xf numFmtId="0" fontId="18" fillId="27" borderId="13" xfId="0" applyFont="1" applyFill="1" applyBorder="1" applyAlignment="1">
      <alignment horizontal="center" vertical="center"/>
    </xf>
    <xf numFmtId="171" fontId="18" fillId="26" borderId="11" xfId="0" applyNumberFormat="1" applyFont="1" applyFill="1" applyBorder="1" applyAlignment="1">
      <alignment horizontal="right" vertical="center"/>
    </xf>
    <xf numFmtId="0" fontId="18" fillId="27" borderId="35" xfId="0" applyFont="1" applyFill="1" applyBorder="1" applyAlignment="1">
      <alignment horizontal="center" vertical="center"/>
    </xf>
    <xf numFmtId="167" fontId="18" fillId="26" borderId="35" xfId="0" applyNumberFormat="1" applyFont="1" applyFill="1" applyBorder="1" applyAlignment="1">
      <alignment vertical="center"/>
    </xf>
    <xf numFmtId="171" fontId="19" fillId="28" borderId="11" xfId="0" applyNumberFormat="1" applyFont="1" applyFill="1" applyBorder="1" applyAlignment="1">
      <alignment vertical="center"/>
    </xf>
    <xf numFmtId="172" fontId="18" fillId="26" borderId="14" xfId="0" applyNumberFormat="1" applyFont="1" applyFill="1" applyBorder="1" applyAlignment="1">
      <alignment horizontal="center" vertical="center"/>
    </xf>
    <xf numFmtId="0" fontId="27" fillId="26" borderId="62" xfId="0" applyFont="1" applyFill="1" applyBorder="1" applyAlignment="1">
      <alignment wrapText="1"/>
    </xf>
    <xf numFmtId="0" fontId="28" fillId="28" borderId="31" xfId="0" applyFont="1" applyFill="1" applyBorder="1" applyAlignment="1">
      <alignment wrapText="1"/>
    </xf>
    <xf numFmtId="167" fontId="29" fillId="26" borderId="66" xfId="0" applyNumberFormat="1" applyFont="1" applyFill="1" applyBorder="1" applyAlignment="1">
      <alignment horizontal="right" vertical="center"/>
    </xf>
    <xf numFmtId="165" fontId="29" fillId="26" borderId="26" xfId="0" applyNumberFormat="1" applyFont="1" applyFill="1" applyBorder="1" applyAlignment="1">
      <alignment horizontal="right" vertical="center"/>
    </xf>
    <xf numFmtId="167" fontId="19" fillId="28" borderId="18" xfId="0" applyNumberFormat="1" applyFont="1" applyFill="1" applyBorder="1" applyAlignment="1">
      <alignment horizontal="right" vertical="center"/>
    </xf>
    <xf numFmtId="165" fontId="19" fillId="28" borderId="26" xfId="0" applyNumberFormat="1" applyFont="1" applyFill="1" applyBorder="1" applyAlignment="1">
      <alignment horizontal="right" vertical="center"/>
    </xf>
    <xf numFmtId="168" fontId="19" fillId="28" borderId="27" xfId="0" applyNumberFormat="1" applyFont="1" applyFill="1" applyBorder="1" applyAlignment="1">
      <alignment horizontal="right" vertical="center"/>
    </xf>
    <xf numFmtId="166" fontId="19" fillId="28" borderId="17" xfId="0" applyNumberFormat="1" applyFont="1" applyFill="1" applyBorder="1" applyAlignment="1">
      <alignment horizontal="center" vertical="center" wrapText="1"/>
    </xf>
    <xf numFmtId="167" fontId="19" fillId="28" borderId="45" xfId="0" applyNumberFormat="1" applyFont="1" applyFill="1" applyBorder="1" applyAlignment="1">
      <alignment horizontal="center" vertical="center"/>
    </xf>
    <xf numFmtId="166" fontId="19" fillId="28" borderId="31" xfId="0" applyNumberFormat="1" applyFont="1" applyFill="1" applyBorder="1" applyAlignment="1">
      <alignment horizontal="center" vertical="center" wrapText="1"/>
    </xf>
    <xf numFmtId="167" fontId="19" fillId="28" borderId="31" xfId="0" applyNumberFormat="1" applyFont="1" applyFill="1" applyBorder="1" applyAlignment="1">
      <alignment vertical="center"/>
    </xf>
    <xf numFmtId="4" fontId="19" fillId="28" borderId="26" xfId="0" applyNumberFormat="1" applyFont="1" applyFill="1" applyBorder="1" applyAlignment="1">
      <alignment horizontal="center" vertical="center"/>
    </xf>
    <xf numFmtId="172" fontId="29" fillId="28" borderId="17" xfId="0" applyNumberFormat="1" applyFont="1" applyFill="1" applyBorder="1" applyAlignment="1">
      <alignment horizontal="center" vertical="center"/>
    </xf>
    <xf numFmtId="173" fontId="19" fillId="28" borderId="17" xfId="0" applyNumberFormat="1" applyFont="1" applyFill="1" applyBorder="1" applyAlignment="1">
      <alignment horizontal="center" vertical="center"/>
    </xf>
    <xf numFmtId="167" fontId="19" fillId="28" borderId="17" xfId="0" applyNumberFormat="1" applyFont="1" applyFill="1" applyBorder="1" applyAlignment="1">
      <alignment horizontal="right" vertical="center"/>
    </xf>
    <xf numFmtId="167" fontId="19" fillId="28" borderId="26" xfId="0" applyNumberFormat="1" applyFont="1" applyFill="1" applyBorder="1" applyAlignment="1">
      <alignment horizontal="right" vertical="center"/>
    </xf>
    <xf numFmtId="167" fontId="19" fillId="28" borderId="52" xfId="0" applyNumberFormat="1" applyFont="1" applyFill="1" applyBorder="1" applyAlignment="1">
      <alignment horizontal="right" vertical="center"/>
    </xf>
    <xf numFmtId="171" fontId="19" fillId="28" borderId="24" xfId="0" applyNumberFormat="1" applyFont="1" applyFill="1" applyBorder="1" applyAlignment="1">
      <alignment vertical="center"/>
    </xf>
    <xf numFmtId="0" fontId="19" fillId="26" borderId="50" xfId="0" applyFont="1" applyFill="1" applyBorder="1" applyAlignment="1">
      <alignment horizontal="center" vertical="center"/>
    </xf>
    <xf numFmtId="172" fontId="18" fillId="26" borderId="0" xfId="0" applyNumberFormat="1" applyFont="1" applyFill="1" applyAlignment="1">
      <alignment vertical="center"/>
    </xf>
    <xf numFmtId="167" fontId="18" fillId="26" borderId="0" xfId="0" applyNumberFormat="1" applyFont="1" applyFill="1" applyAlignment="1">
      <alignment vertical="center"/>
    </xf>
    <xf numFmtId="171" fontId="18" fillId="26" borderId="0" xfId="0" applyNumberFormat="1" applyFont="1" applyFill="1" applyAlignment="1">
      <alignment vertical="center"/>
    </xf>
    <xf numFmtId="0" fontId="18" fillId="26" borderId="0" xfId="0" applyFont="1" applyFill="1" applyAlignment="1">
      <alignment horizontal="right" vertical="top" wrapText="1"/>
    </xf>
    <xf numFmtId="0" fontId="18" fillId="26" borderId="0" xfId="0" applyFont="1" applyFill="1" applyBorder="1" applyAlignment="1">
      <alignment vertical="top" wrapText="1"/>
    </xf>
    <xf numFmtId="3" fontId="25" fillId="26" borderId="26" xfId="0" applyNumberFormat="1" applyFont="1" applyFill="1" applyBorder="1" applyAlignment="1">
      <alignment horizontal="center" vertical="center" wrapText="1"/>
    </xf>
    <xf numFmtId="3" fontId="25" fillId="26" borderId="17" xfId="0" applyNumberFormat="1" applyFont="1" applyFill="1" applyBorder="1" applyAlignment="1">
      <alignment horizontal="center" vertical="center" wrapText="1"/>
    </xf>
    <xf numFmtId="3" fontId="25" fillId="26" borderId="45" xfId="0" applyNumberFormat="1" applyFont="1" applyFill="1" applyBorder="1" applyAlignment="1">
      <alignment horizontal="center" vertical="center" wrapText="1"/>
    </xf>
    <xf numFmtId="3" fontId="25" fillId="26" borderId="31" xfId="0" applyNumberFormat="1" applyFont="1" applyFill="1" applyBorder="1" applyAlignment="1">
      <alignment horizontal="center" vertical="center" wrapText="1"/>
    </xf>
    <xf numFmtId="3" fontId="30" fillId="26" borderId="0" xfId="0" applyNumberFormat="1" applyFont="1" applyFill="1" applyAlignment="1">
      <alignment horizontal="center" vertical="center" wrapText="1"/>
    </xf>
    <xf numFmtId="0" fontId="18" fillId="26" borderId="49" xfId="0" applyFont="1" applyFill="1" applyBorder="1" applyAlignment="1">
      <alignment horizontal="center" vertical="center"/>
    </xf>
    <xf numFmtId="171" fontId="18" fillId="26" borderId="33" xfId="0" applyNumberFormat="1" applyFont="1" applyFill="1" applyBorder="1" applyAlignment="1">
      <alignment horizontal="center" vertical="center"/>
    </xf>
    <xf numFmtId="171" fontId="18" fillId="26" borderId="33" xfId="0" applyNumberFormat="1" applyFont="1" applyFill="1" applyBorder="1" applyAlignment="1">
      <alignment horizontal="center"/>
    </xf>
    <xf numFmtId="171" fontId="18" fillId="26" borderId="43" xfId="0" applyNumberFormat="1" applyFont="1" applyFill="1" applyBorder="1" applyAlignment="1">
      <alignment horizontal="center"/>
    </xf>
    <xf numFmtId="171" fontId="18" fillId="26" borderId="34" xfId="0" applyNumberFormat="1" applyFont="1" applyFill="1" applyBorder="1" applyAlignment="1">
      <alignment horizontal="center" vertical="center" wrapText="1"/>
    </xf>
    <xf numFmtId="172" fontId="19" fillId="26" borderId="69" xfId="0" applyNumberFormat="1" applyFont="1" applyFill="1" applyBorder="1" applyAlignment="1">
      <alignment horizontal="center" vertical="center" wrapText="1"/>
    </xf>
    <xf numFmtId="166" fontId="18" fillId="26" borderId="0" xfId="0" applyNumberFormat="1" applyFont="1" applyFill="1" applyAlignment="1">
      <alignment vertical="top" wrapText="1"/>
    </xf>
    <xf numFmtId="0" fontId="18" fillId="26" borderId="47" xfId="0" applyFont="1" applyFill="1" applyBorder="1" applyAlignment="1">
      <alignment horizontal="center" vertical="center"/>
    </xf>
    <xf numFmtId="171" fontId="18" fillId="26" borderId="11" xfId="0" applyNumberFormat="1" applyFont="1" applyFill="1" applyBorder="1" applyAlignment="1">
      <alignment horizontal="center" vertical="center"/>
    </xf>
    <xf numFmtId="171" fontId="18" fillId="26" borderId="15" xfId="0" applyNumberFormat="1" applyFont="1" applyFill="1" applyBorder="1" applyAlignment="1">
      <alignment horizontal="center" vertical="center"/>
    </xf>
    <xf numFmtId="0" fontId="27" fillId="26" borderId="11" xfId="0" applyFont="1" applyFill="1" applyBorder="1" applyAlignment="1">
      <alignment wrapText="1"/>
    </xf>
    <xf numFmtId="0" fontId="19" fillId="26" borderId="0" xfId="0" applyFont="1" applyFill="1" applyAlignment="1">
      <alignment horizontal="center" vertical="center"/>
    </xf>
    <xf numFmtId="164" fontId="31" fillId="26" borderId="0" xfId="0" applyNumberFormat="1" applyFont="1" applyFill="1" applyAlignment="1">
      <alignment horizontal="center" vertical="center"/>
    </xf>
    <xf numFmtId="0" fontId="32" fillId="26" borderId="0" xfId="0" applyFont="1" applyFill="1"/>
    <xf numFmtId="0" fontId="18" fillId="26" borderId="21" xfId="0" applyFont="1" applyFill="1" applyBorder="1" applyAlignment="1">
      <alignment horizontal="center" vertical="center" wrapText="1"/>
    </xf>
    <xf numFmtId="0" fontId="18" fillId="26" borderId="47" xfId="0" applyFont="1" applyFill="1" applyBorder="1" applyAlignment="1">
      <alignment horizontal="center" vertical="center" wrapText="1"/>
    </xf>
    <xf numFmtId="0" fontId="18" fillId="26" borderId="48" xfId="0" applyFont="1" applyFill="1" applyBorder="1" applyAlignment="1">
      <alignment horizontal="center" vertical="center" wrapText="1"/>
    </xf>
    <xf numFmtId="164" fontId="23" fillId="26" borderId="20" xfId="0" applyNumberFormat="1" applyFont="1" applyFill="1" applyBorder="1" applyAlignment="1">
      <alignment horizontal="center" vertical="center" wrapText="1"/>
    </xf>
    <xf numFmtId="164" fontId="23" fillId="26" borderId="16" xfId="0" applyNumberFormat="1" applyFont="1" applyFill="1" applyBorder="1" applyAlignment="1">
      <alignment horizontal="center" vertical="center" wrapText="1"/>
    </xf>
    <xf numFmtId="164" fontId="23" fillId="30" borderId="29" xfId="0" applyNumberFormat="1" applyFont="1" applyFill="1" applyBorder="1" applyAlignment="1">
      <alignment horizontal="center" vertical="center" wrapText="1"/>
    </xf>
    <xf numFmtId="0" fontId="23" fillId="30" borderId="26" xfId="0" applyFont="1" applyFill="1" applyBorder="1" applyAlignment="1">
      <alignment horizontal="center" vertical="center"/>
    </xf>
    <xf numFmtId="0" fontId="23" fillId="30" borderId="17" xfId="0" applyFont="1" applyFill="1" applyBorder="1" applyAlignment="1">
      <alignment horizontal="center" vertical="center"/>
    </xf>
    <xf numFmtId="0" fontId="18" fillId="26" borderId="32" xfId="0" applyFont="1" applyFill="1" applyBorder="1" applyAlignment="1">
      <alignment horizontal="center" vertical="center"/>
    </xf>
    <xf numFmtId="3" fontId="18" fillId="26" borderId="67" xfId="0" applyNumberFormat="1" applyFont="1" applyFill="1" applyBorder="1" applyAlignment="1">
      <alignment horizontal="center" vertical="center"/>
    </xf>
    <xf numFmtId="0" fontId="18" fillId="26" borderId="35" xfId="0" applyFont="1" applyFill="1" applyBorder="1" applyAlignment="1">
      <alignment horizontal="center" vertical="center"/>
    </xf>
    <xf numFmtId="3" fontId="18" fillId="26" borderId="65" xfId="0" applyNumberFormat="1" applyFont="1" applyFill="1" applyBorder="1" applyAlignment="1">
      <alignment horizontal="center" vertical="center"/>
    </xf>
    <xf numFmtId="3" fontId="18" fillId="26" borderId="58" xfId="0" applyNumberFormat="1" applyFont="1" applyFill="1" applyBorder="1" applyAlignment="1">
      <alignment horizontal="center" vertical="center"/>
    </xf>
    <xf numFmtId="3" fontId="18" fillId="26" borderId="68" xfId="0" applyNumberFormat="1" applyFont="1" applyFill="1" applyBorder="1" applyAlignment="1">
      <alignment horizontal="center" vertical="center"/>
    </xf>
    <xf numFmtId="0" fontId="19" fillId="26" borderId="26" xfId="0" applyFont="1" applyFill="1" applyBorder="1" applyAlignment="1">
      <alignment vertical="center"/>
    </xf>
    <xf numFmtId="0" fontId="19" fillId="26" borderId="17" xfId="0" applyFont="1" applyFill="1" applyBorder="1" applyAlignment="1">
      <alignment vertical="center"/>
    </xf>
    <xf numFmtId="3" fontId="19" fillId="26" borderId="17" xfId="0" applyNumberFormat="1" applyFont="1" applyFill="1" applyBorder="1" applyAlignment="1">
      <alignment horizontal="center" vertical="center"/>
    </xf>
    <xf numFmtId="0" fontId="18" fillId="26" borderId="0" xfId="0" applyFont="1" applyFill="1" applyAlignment="1">
      <alignment horizontal="center" vertical="center"/>
    </xf>
    <xf numFmtId="0" fontId="18" fillId="26" borderId="70" xfId="0" applyFont="1" applyFill="1" applyBorder="1" applyAlignment="1">
      <alignment horizontal="center" vertical="center" wrapText="1"/>
    </xf>
    <xf numFmtId="0" fontId="18" fillId="26" borderId="71" xfId="0" applyFont="1" applyFill="1" applyBorder="1" applyAlignment="1">
      <alignment horizontal="center" vertical="center" wrapText="1"/>
    </xf>
    <xf numFmtId="0" fontId="19" fillId="26" borderId="0" xfId="0" applyFont="1" applyFill="1" applyBorder="1" applyAlignment="1">
      <alignment horizontal="center" vertical="center"/>
    </xf>
    <xf numFmtId="0" fontId="18" fillId="26" borderId="54" xfId="0" applyFont="1" applyFill="1" applyBorder="1" applyAlignment="1">
      <alignment horizontal="center" vertical="center" wrapText="1"/>
    </xf>
    <xf numFmtId="0" fontId="18" fillId="26" borderId="55" xfId="0" applyFont="1" applyFill="1" applyBorder="1" applyAlignment="1">
      <alignment horizontal="center" vertical="center" wrapText="1"/>
    </xf>
    <xf numFmtId="0" fontId="18" fillId="26" borderId="56" xfId="0" applyFont="1" applyFill="1" applyBorder="1" applyAlignment="1">
      <alignment horizontal="center" vertical="center" wrapText="1"/>
    </xf>
    <xf numFmtId="0" fontId="18" fillId="26" borderId="27" xfId="0" applyFont="1" applyFill="1" applyBorder="1" applyAlignment="1">
      <alignment horizontal="center" vertical="center" wrapText="1"/>
    </xf>
    <xf numFmtId="0" fontId="18" fillId="26" borderId="17" xfId="0" applyFont="1" applyFill="1" applyBorder="1" applyAlignment="1">
      <alignment horizontal="center" vertical="center" wrapText="1"/>
    </xf>
    <xf numFmtId="0" fontId="18" fillId="26" borderId="42" xfId="0" applyFont="1" applyFill="1" applyBorder="1" applyAlignment="1">
      <alignment horizontal="center" vertical="center" wrapText="1"/>
    </xf>
    <xf numFmtId="0" fontId="19" fillId="26" borderId="0" xfId="0" applyFont="1" applyFill="1" applyBorder="1" applyAlignment="1">
      <alignment horizontal="center" vertical="center" wrapText="1"/>
    </xf>
    <xf numFmtId="0" fontId="18" fillId="26" borderId="11" xfId="0" applyFont="1" applyFill="1" applyBorder="1" applyAlignment="1">
      <alignment horizontal="center" vertical="center" wrapText="1"/>
    </xf>
    <xf numFmtId="0" fontId="18" fillId="26" borderId="19" xfId="0" applyFont="1" applyFill="1" applyBorder="1" applyAlignment="1">
      <alignment horizontal="center" vertical="center"/>
    </xf>
    <xf numFmtId="0" fontId="18" fillId="26" borderId="58" xfId="0" applyFont="1" applyFill="1" applyBorder="1" applyAlignment="1">
      <alignment horizontal="center" vertical="center"/>
    </xf>
    <xf numFmtId="0" fontId="18" fillId="26" borderId="51" xfId="0" applyFont="1" applyFill="1" applyBorder="1" applyAlignment="1">
      <alignment horizontal="center" vertical="center"/>
    </xf>
    <xf numFmtId="0" fontId="19" fillId="26" borderId="0" xfId="0" applyFont="1" applyFill="1" applyBorder="1" applyAlignment="1">
      <alignment horizontal="center" vertical="top"/>
    </xf>
    <xf numFmtId="0" fontId="18" fillId="26" borderId="21" xfId="0" applyFont="1" applyFill="1" applyBorder="1" applyAlignment="1">
      <alignment horizontal="center" vertical="center" wrapText="1"/>
    </xf>
    <xf numFmtId="0" fontId="18" fillId="26" borderId="48" xfId="0" applyFont="1" applyFill="1" applyBorder="1" applyAlignment="1">
      <alignment horizontal="center" vertical="center" wrapText="1"/>
    </xf>
    <xf numFmtId="0" fontId="18" fillId="30" borderId="11" xfId="0" applyFont="1" applyFill="1" applyBorder="1" applyAlignment="1">
      <alignment horizontal="center" vertical="center" wrapText="1"/>
    </xf>
    <xf numFmtId="0" fontId="19" fillId="25" borderId="15" xfId="0" applyFont="1" applyFill="1" applyBorder="1" applyAlignment="1">
      <alignment horizontal="center" vertical="center" wrapText="1"/>
    </xf>
    <xf numFmtId="0" fontId="19" fillId="25" borderId="22" xfId="0" applyFont="1" applyFill="1" applyBorder="1" applyAlignment="1">
      <alignment horizontal="center" vertical="center" wrapText="1"/>
    </xf>
    <xf numFmtId="0" fontId="19" fillId="25" borderId="16" xfId="0" applyFont="1" applyFill="1" applyBorder="1" applyAlignment="1">
      <alignment horizontal="center" vertical="center" wrapText="1"/>
    </xf>
    <xf numFmtId="0" fontId="19" fillId="31" borderId="36" xfId="0" applyFont="1" applyFill="1" applyBorder="1" applyAlignment="1">
      <alignment horizontal="center" vertical="center" wrapText="1"/>
    </xf>
    <xf numFmtId="0" fontId="19" fillId="31" borderId="37" xfId="0" applyFont="1" applyFill="1" applyBorder="1" applyAlignment="1">
      <alignment horizontal="center" vertical="center" wrapText="1"/>
    </xf>
    <xf numFmtId="0" fontId="19" fillId="31" borderId="39" xfId="0" applyFont="1" applyFill="1" applyBorder="1" applyAlignment="1">
      <alignment horizontal="center" vertical="center" wrapText="1"/>
    </xf>
    <xf numFmtId="0" fontId="19" fillId="25" borderId="43" xfId="0" applyFont="1" applyFill="1" applyBorder="1" applyAlignment="1">
      <alignment horizontal="center" vertical="center" wrapText="1"/>
    </xf>
    <xf numFmtId="0" fontId="19" fillId="25" borderId="14" xfId="0" applyFont="1" applyFill="1" applyBorder="1" applyAlignment="1">
      <alignment horizontal="center" vertical="center" wrapText="1"/>
    </xf>
    <xf numFmtId="0" fontId="19" fillId="25" borderId="44" xfId="0" applyFont="1" applyFill="1" applyBorder="1" applyAlignment="1">
      <alignment horizontal="center" vertical="center" wrapText="1"/>
    </xf>
    <xf numFmtId="0" fontId="18" fillId="26" borderId="16" xfId="0" applyFont="1" applyFill="1" applyBorder="1" applyAlignment="1">
      <alignment horizontal="center" vertical="center" textRotation="90" wrapText="1"/>
    </xf>
    <xf numFmtId="0" fontId="18" fillId="26" borderId="29" xfId="0" applyFont="1" applyFill="1" applyBorder="1" applyAlignment="1">
      <alignment horizontal="center" vertical="center" textRotation="90" wrapText="1"/>
    </xf>
    <xf numFmtId="172" fontId="19" fillId="32" borderId="42" xfId="0" applyNumberFormat="1" applyFont="1" applyFill="1" applyBorder="1" applyAlignment="1">
      <alignment horizontal="center" vertical="center" wrapText="1"/>
    </xf>
    <xf numFmtId="172" fontId="19" fillId="32" borderId="22" xfId="0" applyNumberFormat="1" applyFont="1" applyFill="1" applyBorder="1" applyAlignment="1">
      <alignment horizontal="center" vertical="center" wrapText="1"/>
    </xf>
    <xf numFmtId="172" fontId="19" fillId="32" borderId="24" xfId="0" applyNumberFormat="1" applyFont="1" applyFill="1" applyBorder="1" applyAlignment="1">
      <alignment horizontal="center" vertical="center" wrapText="1"/>
    </xf>
    <xf numFmtId="0" fontId="18" fillId="26" borderId="47" xfId="0" applyFont="1" applyFill="1" applyBorder="1" applyAlignment="1">
      <alignment horizontal="center" vertical="center" wrapText="1"/>
    </xf>
    <xf numFmtId="0" fontId="19" fillId="25" borderId="54" xfId="0" applyFont="1" applyFill="1" applyBorder="1" applyAlignment="1">
      <alignment horizontal="center" vertical="center" wrapText="1"/>
    </xf>
    <xf numFmtId="0" fontId="19" fillId="25" borderId="59" xfId="0" applyFont="1" applyFill="1" applyBorder="1" applyAlignment="1">
      <alignment horizontal="center" vertical="center" wrapText="1"/>
    </xf>
    <xf numFmtId="0" fontId="19" fillId="25" borderId="60" xfId="0" applyFont="1" applyFill="1" applyBorder="1" applyAlignment="1">
      <alignment horizontal="center" vertical="center" wrapText="1"/>
    </xf>
    <xf numFmtId="0" fontId="19" fillId="25" borderId="36" xfId="0" applyFont="1" applyFill="1" applyBorder="1" applyAlignment="1">
      <alignment horizontal="center" vertical="center" wrapText="1"/>
    </xf>
    <xf numFmtId="0" fontId="19" fillId="25" borderId="42" xfId="0" applyFont="1" applyFill="1" applyBorder="1" applyAlignment="1">
      <alignment horizontal="center" vertical="center" wrapText="1"/>
    </xf>
    <xf numFmtId="0" fontId="19" fillId="25" borderId="63" xfId="0" applyFont="1" applyFill="1" applyBorder="1" applyAlignment="1">
      <alignment horizontal="center" vertical="center" wrapText="1"/>
    </xf>
    <xf numFmtId="0" fontId="18" fillId="26" borderId="28" xfId="0" applyFont="1" applyFill="1" applyBorder="1" applyAlignment="1">
      <alignment horizontal="center" vertical="center" wrapText="1"/>
    </xf>
    <xf numFmtId="0" fontId="23" fillId="26" borderId="30" xfId="0" applyFont="1" applyFill="1" applyBorder="1" applyAlignment="1">
      <alignment horizontal="center" vertical="center" wrapText="1"/>
    </xf>
    <xf numFmtId="0" fontId="19" fillId="29" borderId="32" xfId="0" applyFont="1" applyFill="1" applyBorder="1" applyAlignment="1">
      <alignment horizontal="center" vertical="center" wrapText="1"/>
    </xf>
    <xf numFmtId="0" fontId="19" fillId="29" borderId="34" xfId="0" applyFont="1" applyFill="1" applyBorder="1" applyAlignment="1">
      <alignment horizontal="center" vertical="center" wrapText="1"/>
    </xf>
    <xf numFmtId="0" fontId="18" fillId="26" borderId="20" xfId="0" applyFont="1" applyFill="1" applyBorder="1" applyAlignment="1">
      <alignment horizontal="center" vertical="center" textRotation="90" wrapText="1"/>
    </xf>
    <xf numFmtId="0" fontId="18" fillId="26" borderId="46" xfId="0" applyFont="1" applyFill="1" applyBorder="1" applyAlignment="1">
      <alignment horizontal="center" vertical="center" textRotation="90" wrapText="1"/>
    </xf>
    <xf numFmtId="0" fontId="19" fillId="24" borderId="32" xfId="0" applyFont="1" applyFill="1" applyBorder="1" applyAlignment="1">
      <alignment horizontal="center" vertical="center" wrapText="1"/>
    </xf>
    <xf numFmtId="0" fontId="19" fillId="24" borderId="33" xfId="0" applyFont="1" applyFill="1" applyBorder="1" applyAlignment="1">
      <alignment horizontal="center" vertical="center" wrapText="1"/>
    </xf>
    <xf numFmtId="0" fontId="19" fillId="24" borderId="34" xfId="0" applyFont="1" applyFill="1" applyBorder="1" applyAlignment="1">
      <alignment horizontal="center" vertical="center" wrapText="1"/>
    </xf>
    <xf numFmtId="0" fontId="19" fillId="26" borderId="21" xfId="0" applyFont="1" applyFill="1" applyBorder="1" applyAlignment="1">
      <alignment horizontal="center" vertical="center" wrapText="1"/>
    </xf>
    <xf numFmtId="0" fontId="19" fillId="26" borderId="48" xfId="0" applyFont="1" applyFill="1" applyBorder="1" applyAlignment="1">
      <alignment horizontal="center" vertical="center" wrapText="1"/>
    </xf>
    <xf numFmtId="0" fontId="19" fillId="25" borderId="26" xfId="0" applyFont="1" applyFill="1" applyBorder="1" applyAlignment="1">
      <alignment horizontal="center" vertical="center" wrapText="1"/>
    </xf>
    <xf numFmtId="0" fontId="19" fillId="25" borderId="17" xfId="0" applyFont="1" applyFill="1" applyBorder="1" applyAlignment="1">
      <alignment horizontal="center" vertical="center" wrapText="1"/>
    </xf>
    <xf numFmtId="0" fontId="19" fillId="25" borderId="18" xfId="0" applyFont="1" applyFill="1" applyBorder="1" applyAlignment="1">
      <alignment horizontal="center" vertical="center" wrapText="1"/>
    </xf>
    <xf numFmtId="0" fontId="18" fillId="26" borderId="23" xfId="0" applyFont="1" applyFill="1" applyBorder="1" applyAlignment="1">
      <alignment horizontal="center" vertical="center" textRotation="90" wrapText="1"/>
    </xf>
    <xf numFmtId="0" fontId="18" fillId="26" borderId="44" xfId="0" applyFont="1" applyFill="1" applyBorder="1" applyAlignment="1">
      <alignment horizontal="center" vertical="center" textRotation="90" wrapText="1"/>
    </xf>
    <xf numFmtId="0" fontId="19" fillId="25" borderId="57" xfId="0" applyFont="1" applyFill="1" applyBorder="1" applyAlignment="1">
      <alignment horizontal="left" vertical="center" wrapText="1"/>
    </xf>
    <xf numFmtId="0" fontId="19" fillId="25" borderId="42" xfId="0" applyFont="1" applyFill="1" applyBorder="1" applyAlignment="1">
      <alignment horizontal="left" vertical="center" wrapText="1"/>
    </xf>
    <xf numFmtId="0" fontId="19" fillId="25" borderId="21" xfId="0" applyFont="1" applyFill="1" applyBorder="1" applyAlignment="1">
      <alignment horizontal="center" vertical="center" wrapText="1"/>
    </xf>
    <xf numFmtId="0" fontId="19" fillId="25" borderId="47" xfId="0" applyFont="1" applyFill="1" applyBorder="1" applyAlignment="1">
      <alignment horizontal="center" vertical="center" wrapText="1"/>
    </xf>
    <xf numFmtId="0" fontId="19" fillId="25" borderId="48" xfId="0" applyFont="1" applyFill="1" applyBorder="1" applyAlignment="1">
      <alignment horizontal="center" vertical="center" wrapText="1"/>
    </xf>
  </cellXfs>
  <cellStyles count="4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Данные (только для чтения)" xfId="42"/>
    <cellStyle name="Обычный" xfId="0" builtinId="0"/>
    <cellStyle name="Обычный 2" xfId="43"/>
  </cellStyles>
  <dxfs count="0"/>
  <tableStyles count="0" defaultTableStyle="TableStyleMedium9" defaultPivotStyle="PivotStyleLight16"/>
  <colors>
    <mruColors>
      <color rgb="FFCCFFCC"/>
      <color rgb="FFB7F9A7"/>
      <color rgb="FF66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HZ20"/>
  <sheetViews>
    <sheetView view="pageBreakPreview" zoomScaleNormal="90" zoomScaleSheetLayoutView="100" workbookViewId="0">
      <selection activeCell="E6" sqref="E6:H7"/>
    </sheetView>
  </sheetViews>
  <sheetFormatPr defaultRowHeight="18.75"/>
  <cols>
    <col min="1" max="1" width="7.28515625" style="69" customWidth="1"/>
    <col min="2" max="2" width="30.7109375" style="69" customWidth="1"/>
    <col min="3" max="3" width="17.28515625" style="149" customWidth="1"/>
    <col min="4" max="4" width="22.42578125" style="149" customWidth="1"/>
    <col min="5" max="7" width="19.42578125" style="130" customWidth="1"/>
    <col min="8" max="8" width="19.42578125" style="69" customWidth="1"/>
    <col min="9" max="234" width="9.140625" style="69"/>
    <col min="235" max="16384" width="9.140625" style="131"/>
  </cols>
  <sheetData>
    <row r="2" spans="1:8" s="6" customFormat="1" ht="43.5" customHeight="1">
      <c r="A2" s="159" t="s">
        <v>51</v>
      </c>
      <c r="B2" s="159"/>
      <c r="C2" s="159"/>
      <c r="D2" s="159"/>
      <c r="E2" s="159"/>
      <c r="F2" s="159"/>
      <c r="G2" s="159"/>
      <c r="H2" s="159"/>
    </row>
    <row r="3" spans="1:8" s="6" customFormat="1">
      <c r="B3" s="152"/>
      <c r="C3" s="152"/>
      <c r="D3" s="152"/>
      <c r="E3" s="152"/>
      <c r="F3" s="152"/>
      <c r="G3" s="152"/>
    </row>
    <row r="4" spans="1:8" ht="1.5" customHeight="1" thickBot="1">
      <c r="B4" s="6"/>
      <c r="C4" s="129"/>
      <c r="D4" s="129"/>
    </row>
    <row r="5" spans="1:8" ht="20.25" customHeight="1" thickBot="1">
      <c r="A5" s="161" t="s">
        <v>0</v>
      </c>
      <c r="B5" s="153" t="s">
        <v>7</v>
      </c>
      <c r="C5" s="156" t="s">
        <v>37</v>
      </c>
      <c r="D5" s="157"/>
      <c r="E5" s="158"/>
      <c r="F5" s="158"/>
      <c r="G5" s="158"/>
      <c r="H5" s="158"/>
    </row>
    <row r="6" spans="1:8" s="10" customFormat="1" ht="86.25" customHeight="1">
      <c r="A6" s="162"/>
      <c r="B6" s="154"/>
      <c r="C6" s="132" t="s">
        <v>100</v>
      </c>
      <c r="D6" s="150" t="s">
        <v>43</v>
      </c>
      <c r="E6" s="160" t="s">
        <v>101</v>
      </c>
      <c r="F6" s="160"/>
      <c r="G6" s="160"/>
      <c r="H6" s="160"/>
    </row>
    <row r="7" spans="1:8" s="10" customFormat="1" ht="32.25" customHeight="1">
      <c r="A7" s="162"/>
      <c r="B7" s="154"/>
      <c r="C7" s="133" t="s">
        <v>90</v>
      </c>
      <c r="D7" s="151" t="s">
        <v>91</v>
      </c>
      <c r="E7" s="160"/>
      <c r="F7" s="160"/>
      <c r="G7" s="160"/>
      <c r="H7" s="160"/>
    </row>
    <row r="8" spans="1:8" s="10" customFormat="1" ht="113.25" customHeight="1" thickBot="1">
      <c r="A8" s="162"/>
      <c r="B8" s="155"/>
      <c r="C8" s="134" t="s">
        <v>1</v>
      </c>
      <c r="D8" s="134" t="s">
        <v>2</v>
      </c>
      <c r="E8" s="135" t="s">
        <v>72</v>
      </c>
      <c r="F8" s="136" t="s">
        <v>73</v>
      </c>
      <c r="G8" s="136" t="s">
        <v>74</v>
      </c>
      <c r="H8" s="136" t="s">
        <v>75</v>
      </c>
    </row>
    <row r="9" spans="1:8" s="44" customFormat="1" ht="57" thickBot="1">
      <c r="A9" s="163"/>
      <c r="B9" s="38" t="s">
        <v>3</v>
      </c>
      <c r="C9" s="39" t="s">
        <v>5</v>
      </c>
      <c r="D9" s="39" t="s">
        <v>4</v>
      </c>
      <c r="E9" s="137" t="s">
        <v>76</v>
      </c>
      <c r="F9" s="137" t="s">
        <v>77</v>
      </c>
      <c r="G9" s="137" t="s">
        <v>78</v>
      </c>
      <c r="H9" s="137" t="s">
        <v>49</v>
      </c>
    </row>
    <row r="10" spans="1:8" s="44" customFormat="1" ht="19.5" thickBot="1">
      <c r="A10" s="138">
        <v>1</v>
      </c>
      <c r="B10" s="139">
        <v>2</v>
      </c>
      <c r="C10" s="139">
        <v>3</v>
      </c>
      <c r="D10" s="139">
        <v>4</v>
      </c>
      <c r="E10" s="139">
        <v>5</v>
      </c>
      <c r="F10" s="139">
        <v>6</v>
      </c>
      <c r="G10" s="139">
        <v>7</v>
      </c>
      <c r="H10" s="139">
        <v>8</v>
      </c>
    </row>
    <row r="11" spans="1:8">
      <c r="A11" s="140">
        <v>1</v>
      </c>
      <c r="B11" s="45" t="s">
        <v>63</v>
      </c>
      <c r="C11" s="141">
        <v>1750</v>
      </c>
      <c r="D11" s="4">
        <v>2886172</v>
      </c>
      <c r="E11" s="1">
        <v>30</v>
      </c>
      <c r="F11" s="2">
        <v>268.97000000000003</v>
      </c>
      <c r="G11" s="3">
        <v>11699.98</v>
      </c>
      <c r="H11" s="3">
        <v>6</v>
      </c>
    </row>
    <row r="12" spans="1:8">
      <c r="A12" s="142">
        <v>2</v>
      </c>
      <c r="B12" s="70" t="s">
        <v>64</v>
      </c>
      <c r="C12" s="143">
        <v>1318</v>
      </c>
      <c r="D12" s="4">
        <v>2936373</v>
      </c>
      <c r="E12" s="1">
        <v>18</v>
      </c>
      <c r="F12" s="2">
        <v>289.81</v>
      </c>
      <c r="G12" s="3">
        <v>10873.51</v>
      </c>
      <c r="H12" s="3">
        <v>5</v>
      </c>
    </row>
    <row r="13" spans="1:8">
      <c r="A13" s="142">
        <v>3</v>
      </c>
      <c r="B13" s="70" t="s">
        <v>65</v>
      </c>
      <c r="C13" s="143">
        <v>1937</v>
      </c>
      <c r="D13" s="4">
        <v>3818836</v>
      </c>
      <c r="E13" s="1">
        <v>2</v>
      </c>
      <c r="F13" s="2">
        <v>428.53</v>
      </c>
      <c r="G13" s="3">
        <v>11675.03</v>
      </c>
      <c r="H13" s="3">
        <v>8</v>
      </c>
    </row>
    <row r="14" spans="1:8">
      <c r="A14" s="142">
        <v>4</v>
      </c>
      <c r="B14" s="70" t="s">
        <v>66</v>
      </c>
      <c r="C14" s="143">
        <v>1591</v>
      </c>
      <c r="D14" s="4">
        <v>3361584</v>
      </c>
      <c r="E14" s="1">
        <v>22</v>
      </c>
      <c r="F14" s="2">
        <v>326.52</v>
      </c>
      <c r="G14" s="3">
        <v>7761.32</v>
      </c>
      <c r="H14" s="3">
        <v>5</v>
      </c>
    </row>
    <row r="15" spans="1:8">
      <c r="A15" s="142">
        <v>5</v>
      </c>
      <c r="B15" s="70" t="s">
        <v>67</v>
      </c>
      <c r="C15" s="143">
        <v>1063</v>
      </c>
      <c r="D15" s="4">
        <v>2839885</v>
      </c>
      <c r="E15" s="1">
        <v>34</v>
      </c>
      <c r="F15" s="2">
        <v>439.34</v>
      </c>
      <c r="G15" s="3">
        <v>11734.18</v>
      </c>
      <c r="H15" s="3">
        <v>5</v>
      </c>
    </row>
    <row r="16" spans="1:8">
      <c r="A16" s="142">
        <v>6</v>
      </c>
      <c r="B16" s="70" t="s">
        <v>68</v>
      </c>
      <c r="C16" s="143">
        <v>1030</v>
      </c>
      <c r="D16" s="4">
        <v>1781630</v>
      </c>
      <c r="E16" s="1">
        <v>45</v>
      </c>
      <c r="F16" s="2">
        <v>277.26</v>
      </c>
      <c r="G16" s="3">
        <v>6450.6</v>
      </c>
      <c r="H16" s="3">
        <v>3</v>
      </c>
    </row>
    <row r="17" spans="1:8">
      <c r="A17" s="142">
        <v>7</v>
      </c>
      <c r="B17" s="70" t="s">
        <v>69</v>
      </c>
      <c r="C17" s="143">
        <v>1752</v>
      </c>
      <c r="D17" s="4">
        <v>3827939</v>
      </c>
      <c r="E17" s="1">
        <v>15</v>
      </c>
      <c r="F17" s="2">
        <v>399.74</v>
      </c>
      <c r="G17" s="3">
        <v>8289.85</v>
      </c>
      <c r="H17" s="3">
        <v>5</v>
      </c>
    </row>
    <row r="18" spans="1:8">
      <c r="A18" s="142">
        <v>8</v>
      </c>
      <c r="B18" s="89" t="s">
        <v>70</v>
      </c>
      <c r="C18" s="144">
        <v>1396</v>
      </c>
      <c r="D18" s="4">
        <v>3086441</v>
      </c>
      <c r="E18" s="1">
        <v>40</v>
      </c>
      <c r="F18" s="2">
        <v>350</v>
      </c>
      <c r="G18" s="3">
        <v>9243.1</v>
      </c>
      <c r="H18" s="3">
        <v>5</v>
      </c>
    </row>
    <row r="19" spans="1:8" ht="19.5" thickBot="1">
      <c r="A19" s="142">
        <v>9</v>
      </c>
      <c r="B19" s="89" t="s">
        <v>71</v>
      </c>
      <c r="C19" s="145">
        <v>6310</v>
      </c>
      <c r="D19" s="4">
        <v>24008768</v>
      </c>
      <c r="E19" s="1">
        <v>0</v>
      </c>
      <c r="F19" s="2">
        <v>23.39</v>
      </c>
      <c r="G19" s="3">
        <v>997</v>
      </c>
      <c r="H19" s="3">
        <v>2</v>
      </c>
    </row>
    <row r="20" spans="1:8" ht="19.5" thickBot="1">
      <c r="A20" s="146"/>
      <c r="B20" s="147" t="s">
        <v>6</v>
      </c>
      <c r="C20" s="148">
        <f t="shared" ref="C20:H20" si="0">SUM(C11:C19)</f>
        <v>18147</v>
      </c>
      <c r="D20" s="148">
        <f>SUM(D11:D19)</f>
        <v>48547628</v>
      </c>
      <c r="E20" s="148"/>
      <c r="F20" s="148">
        <f t="shared" si="0"/>
        <v>2803.56</v>
      </c>
      <c r="G20" s="148">
        <f t="shared" si="0"/>
        <v>78724.570000000007</v>
      </c>
      <c r="H20" s="148">
        <f t="shared" si="0"/>
        <v>44</v>
      </c>
    </row>
  </sheetData>
  <sheetProtection selectLockedCells="1" selectUnlockedCells="1"/>
  <mergeCells count="6">
    <mergeCell ref="B3:G3"/>
    <mergeCell ref="B5:B8"/>
    <mergeCell ref="C5:H5"/>
    <mergeCell ref="A2:H2"/>
    <mergeCell ref="E6:H7"/>
    <mergeCell ref="A5:A9"/>
  </mergeCells>
  <printOptions horizontalCentered="1"/>
  <pageMargins left="1.0826771653543308" right="0.49212598425196852" top="0.78740157480314965" bottom="0.78740157480314965" header="0.23622047244094491" footer="0.51181102362204722"/>
  <pageSetup paperSize="9" scale="75" firstPageNumber="0" pageOrder="overThenDown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5"/>
  <sheetViews>
    <sheetView zoomScale="110" zoomScaleNormal="110" workbookViewId="0">
      <selection activeCell="D4" sqref="D4"/>
    </sheetView>
  </sheetViews>
  <sheetFormatPr defaultColWidth="9.140625" defaultRowHeight="18.75"/>
  <cols>
    <col min="1" max="1" width="6.140625" style="5" customWidth="1"/>
    <col min="2" max="2" width="37.5703125" style="5" customWidth="1"/>
    <col min="3" max="3" width="19.85546875" style="5" customWidth="1"/>
    <col min="4" max="4" width="22.140625" style="5" customWidth="1"/>
    <col min="5" max="5" width="19" style="5" customWidth="1"/>
    <col min="6" max="6" width="18.42578125" style="5" customWidth="1"/>
    <col min="7" max="7" width="19.28515625" style="5" customWidth="1"/>
    <col min="8" max="8" width="18.28515625" style="5" customWidth="1"/>
    <col min="9" max="9" width="13.42578125" style="5" bestFit="1" customWidth="1"/>
    <col min="10" max="16384" width="9.140625" style="5"/>
  </cols>
  <sheetData>
    <row r="1" spans="1:9">
      <c r="C1" s="111"/>
      <c r="D1" s="111"/>
      <c r="E1" s="111"/>
      <c r="F1" s="111"/>
      <c r="G1" s="111"/>
    </row>
    <row r="2" spans="1:9">
      <c r="A2" s="164" t="s">
        <v>44</v>
      </c>
      <c r="B2" s="164"/>
      <c r="C2" s="164"/>
      <c r="D2" s="164"/>
      <c r="E2" s="164"/>
      <c r="F2" s="164"/>
      <c r="G2" s="164"/>
      <c r="H2" s="164"/>
    </row>
    <row r="3" spans="1:9" ht="19.5" thickBot="1">
      <c r="B3" s="112"/>
    </row>
    <row r="4" spans="1:9" s="10" customFormat="1" ht="145.5" customHeight="1">
      <c r="A4" s="165" t="s">
        <v>0</v>
      </c>
      <c r="B4" s="165" t="s">
        <v>42</v>
      </c>
      <c r="C4" s="32" t="s">
        <v>79</v>
      </c>
      <c r="D4" s="32" t="s">
        <v>80</v>
      </c>
      <c r="E4" s="32" t="s">
        <v>81</v>
      </c>
      <c r="F4" s="32" t="s">
        <v>82</v>
      </c>
      <c r="G4" s="32" t="s">
        <v>83</v>
      </c>
      <c r="H4" s="167" t="s">
        <v>84</v>
      </c>
    </row>
    <row r="5" spans="1:9" s="33" customFormat="1" ht="45.75" customHeight="1" thickBot="1">
      <c r="A5" s="166"/>
      <c r="B5" s="166"/>
      <c r="C5" s="32" t="s">
        <v>85</v>
      </c>
      <c r="D5" s="32" t="s">
        <v>86</v>
      </c>
      <c r="E5" s="32" t="s">
        <v>87</v>
      </c>
      <c r="F5" s="32" t="s">
        <v>88</v>
      </c>
      <c r="G5" s="32" t="s">
        <v>89</v>
      </c>
      <c r="H5" s="167"/>
    </row>
    <row r="6" spans="1:9" s="117" customFormat="1" ht="20.25" thickBot="1">
      <c r="A6" s="113">
        <v>1</v>
      </c>
      <c r="B6" s="114">
        <f t="shared" ref="B6:E6" si="0">A6+1</f>
        <v>2</v>
      </c>
      <c r="C6" s="114">
        <f t="shared" si="0"/>
        <v>3</v>
      </c>
      <c r="D6" s="114">
        <f t="shared" si="0"/>
        <v>4</v>
      </c>
      <c r="E6" s="114">
        <f t="shared" si="0"/>
        <v>5</v>
      </c>
      <c r="F6" s="115"/>
      <c r="G6" s="115">
        <f>E6+1</f>
        <v>6</v>
      </c>
      <c r="H6" s="116">
        <f>G6+1</f>
        <v>7</v>
      </c>
    </row>
    <row r="7" spans="1:9" ht="19.5" thickBot="1">
      <c r="A7" s="118">
        <v>1</v>
      </c>
      <c r="B7" s="45" t="s">
        <v>63</v>
      </c>
      <c r="C7" s="119">
        <f>1+'Исходные данные'!E11/'Исходные данные'!E16</f>
        <v>1.6666666666666665</v>
      </c>
      <c r="D7" s="119">
        <v>1.2</v>
      </c>
      <c r="E7" s="120">
        <f>1+'Исходные данные'!F11/'Исходные данные'!F15</f>
        <v>1.612213775208267</v>
      </c>
      <c r="F7" s="121">
        <f>1+'Исходные данные'!G11/'Исходные данные'!G15</f>
        <v>1.9970854375849014</v>
      </c>
      <c r="G7" s="122">
        <f>1+'Исходные данные'!H11/'Исходные данные'!H13</f>
        <v>1.75</v>
      </c>
      <c r="H7" s="123">
        <f>(C7+E7+F7+G7)/4*D7</f>
        <v>2.1077897638379506</v>
      </c>
      <c r="I7" s="124"/>
    </row>
    <row r="8" spans="1:9" ht="19.5" thickBot="1">
      <c r="A8" s="125">
        <v>2</v>
      </c>
      <c r="B8" s="70" t="s">
        <v>64</v>
      </c>
      <c r="C8" s="119">
        <f>1+'Исходные данные'!E12/'Исходные данные'!E16</f>
        <v>1.4</v>
      </c>
      <c r="D8" s="126">
        <v>1.65</v>
      </c>
      <c r="E8" s="120">
        <f>1+'Исходные данные'!F12/'Исходные данные'!F15</f>
        <v>1.6596485637547231</v>
      </c>
      <c r="F8" s="121">
        <f>1+'Исходные данные'!G12/'Исходные данные'!G15</f>
        <v>1.9266527358537195</v>
      </c>
      <c r="G8" s="122">
        <f>1+'Исходные данные'!H12/'Исходные данные'!H13</f>
        <v>1.625</v>
      </c>
      <c r="H8" s="123">
        <f t="shared" ref="H8:H15" si="1">(C8+E8+F8+G8)/4*D8</f>
        <v>2.727161786088482</v>
      </c>
      <c r="I8" s="124"/>
    </row>
    <row r="9" spans="1:9" ht="19.5" thickBot="1">
      <c r="A9" s="125">
        <v>3</v>
      </c>
      <c r="B9" s="70" t="s">
        <v>65</v>
      </c>
      <c r="C9" s="119">
        <f>1+'Исходные данные'!E13/'Исходные данные'!E16</f>
        <v>1.0444444444444445</v>
      </c>
      <c r="D9" s="126">
        <v>1.1000000000000001</v>
      </c>
      <c r="E9" s="120">
        <f>1+'Исходные данные'!F13/'Исходные данные'!F15</f>
        <v>1.9753949105476396</v>
      </c>
      <c r="F9" s="121">
        <f>1+'Исходные данные'!G13/'Исходные данные'!G15</f>
        <v>1.9949591705598517</v>
      </c>
      <c r="G9" s="122">
        <f>1+'Исходные данные'!H13/'Исходные данные'!H13</f>
        <v>2</v>
      </c>
      <c r="H9" s="123">
        <f t="shared" si="1"/>
        <v>1.9290695945267824</v>
      </c>
      <c r="I9" s="124"/>
    </row>
    <row r="10" spans="1:9" ht="19.5" thickBot="1">
      <c r="A10" s="125">
        <v>4</v>
      </c>
      <c r="B10" s="70" t="s">
        <v>66</v>
      </c>
      <c r="C10" s="119">
        <f>1+'Исходные данные'!E14/'Исходные данные'!E16</f>
        <v>1.4888888888888889</v>
      </c>
      <c r="D10" s="126">
        <v>1.3</v>
      </c>
      <c r="E10" s="120">
        <f>1+'Исходные данные'!F14/'Исходные данные'!F15</f>
        <v>1.7432057176674101</v>
      </c>
      <c r="F10" s="121">
        <f>1+'Исходные данные'!G14/'Исходные данные'!G15</f>
        <v>1.6614284082909925</v>
      </c>
      <c r="G10" s="122">
        <f>1+'Исходные данные'!H14/'Исходные данные'!H13</f>
        <v>1.625</v>
      </c>
      <c r="H10" s="123">
        <f t="shared" si="1"/>
        <v>2.1185199798253698</v>
      </c>
      <c r="I10" s="124"/>
    </row>
    <row r="11" spans="1:9" ht="19.5" thickBot="1">
      <c r="A11" s="125">
        <v>5</v>
      </c>
      <c r="B11" s="70" t="s">
        <v>67</v>
      </c>
      <c r="C11" s="119">
        <f>1+'Исходные данные'!E15/'Исходные данные'!E16</f>
        <v>1.7555555555555555</v>
      </c>
      <c r="D11" s="126">
        <v>1.8</v>
      </c>
      <c r="E11" s="120">
        <f>1+'Исходные данные'!F15/'Исходные данные'!F15</f>
        <v>2</v>
      </c>
      <c r="F11" s="121">
        <f>1+'Исходные данные'!G15/'Исходные данные'!G15</f>
        <v>2</v>
      </c>
      <c r="G11" s="122">
        <f>1+'Исходные данные'!H15/'Исходные данные'!H13</f>
        <v>1.625</v>
      </c>
      <c r="H11" s="123">
        <f t="shared" si="1"/>
        <v>3.32125</v>
      </c>
      <c r="I11" s="124"/>
    </row>
    <row r="12" spans="1:9" ht="19.5" thickBot="1">
      <c r="A12" s="125">
        <v>6</v>
      </c>
      <c r="B12" s="70" t="s">
        <v>68</v>
      </c>
      <c r="C12" s="119">
        <f>1+'Исходные данные'!E16/'Исходные данные'!E16</f>
        <v>2</v>
      </c>
      <c r="D12" s="126">
        <v>2.1</v>
      </c>
      <c r="E12" s="120">
        <f>1+'Исходные данные'!F16/'Исходные данные'!F15</f>
        <v>1.6310829881185414</v>
      </c>
      <c r="F12" s="121">
        <f>1+'Исходные данные'!G16/'Исходные данные'!G15</f>
        <v>1.549727377626728</v>
      </c>
      <c r="G12" s="122">
        <f>1+'Исходные данные'!H16/'Исходные данные'!H13</f>
        <v>1.375</v>
      </c>
      <c r="H12" s="123">
        <f t="shared" si="1"/>
        <v>3.4418004420162669</v>
      </c>
      <c r="I12" s="124"/>
    </row>
    <row r="13" spans="1:9" ht="19.5" thickBot="1">
      <c r="A13" s="125">
        <v>7</v>
      </c>
      <c r="B13" s="70" t="s">
        <v>69</v>
      </c>
      <c r="C13" s="119">
        <f>1+'Исходные данные'!E17/'Исходные данные'!E16</f>
        <v>1.3333333333333333</v>
      </c>
      <c r="D13" s="126">
        <v>1.2</v>
      </c>
      <c r="E13" s="120">
        <f>1+'Исходные данные'!F17/'Исходные данные'!F15</f>
        <v>1.9098647971957936</v>
      </c>
      <c r="F13" s="121">
        <f>1+'Исходные данные'!G17/'Исходные данные'!G15</f>
        <v>1.7064703285615186</v>
      </c>
      <c r="G13" s="122">
        <f>1+'Исходные данные'!H17/'Исходные данные'!H13</f>
        <v>1.625</v>
      </c>
      <c r="H13" s="123">
        <f t="shared" si="1"/>
        <v>1.9724005377271936</v>
      </c>
      <c r="I13" s="124"/>
    </row>
    <row r="14" spans="1:9" ht="19.5" thickBot="1">
      <c r="A14" s="125">
        <v>8</v>
      </c>
      <c r="B14" s="89" t="s">
        <v>70</v>
      </c>
      <c r="C14" s="119">
        <f>1+'Исходные данные'!E18/'Исходные данные'!E16</f>
        <v>1.8888888888888888</v>
      </c>
      <c r="D14" s="127">
        <v>1.3</v>
      </c>
      <c r="E14" s="120">
        <f>1+'Исходные данные'!F18/'Исходные данные'!F15</f>
        <v>1.7966495197341468</v>
      </c>
      <c r="F14" s="121">
        <f>1+'Исходные данные'!G18/'Исходные данные'!G15</f>
        <v>1.7877073642981443</v>
      </c>
      <c r="G14" s="122">
        <f>1+'Исходные данные'!H18/'Исходные данные'!H13</f>
        <v>1.625</v>
      </c>
      <c r="H14" s="123">
        <f t="shared" si="1"/>
        <v>2.3069298761993835</v>
      </c>
      <c r="I14" s="124"/>
    </row>
    <row r="15" spans="1:9">
      <c r="A15" s="125">
        <v>9</v>
      </c>
      <c r="B15" s="128" t="s">
        <v>71</v>
      </c>
      <c r="C15" s="119">
        <f>1+'Исходные данные'!E19/'Исходные данные'!E16</f>
        <v>1</v>
      </c>
      <c r="D15" s="126">
        <v>1.05</v>
      </c>
      <c r="E15" s="120">
        <f>1+'Исходные данные'!F19/'Исходные данные'!F15</f>
        <v>1.0532389493330905</v>
      </c>
      <c r="F15" s="121">
        <f>1+'Исходные данные'!G19/'Исходные данные'!G15</f>
        <v>1.0849654598787475</v>
      </c>
      <c r="G15" s="122">
        <f>1+'Исходные данные'!H19/'Исходные данные'!H13</f>
        <v>1.25</v>
      </c>
      <c r="H15" s="123">
        <f t="shared" si="1"/>
        <v>1.1519036574181074</v>
      </c>
      <c r="I15" s="124"/>
    </row>
  </sheetData>
  <sheetProtection selectLockedCells="1" selectUnlockedCells="1"/>
  <mergeCells count="4">
    <mergeCell ref="A2:H2"/>
    <mergeCell ref="A4:A5"/>
    <mergeCell ref="B4:B5"/>
    <mergeCell ref="H4:H5"/>
  </mergeCells>
  <pageMargins left="1.1023622047244095" right="0.51181102362204722" top="0.78740157480314965" bottom="0.78740157480314965" header="0.27559055118110237" footer="0.51181102362204722"/>
  <pageSetup paperSize="9" scale="75" firstPageNumber="0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AM23"/>
  <sheetViews>
    <sheetView tabSelected="1" zoomScale="75" zoomScaleNormal="75" workbookViewId="0">
      <pane xSplit="30390" topLeftCell="CW1"/>
      <selection activeCell="AL19" sqref="AL19"/>
      <selection pane="topRight" activeCell="AX37" sqref="AX37"/>
    </sheetView>
  </sheetViews>
  <sheetFormatPr defaultColWidth="15.28515625" defaultRowHeight="18.75"/>
  <cols>
    <col min="1" max="1" width="27.28515625" style="69" customWidth="1"/>
    <col min="2" max="2" width="22" style="69" customWidth="1"/>
    <col min="3" max="3" width="11.7109375" style="69" customWidth="1"/>
    <col min="4" max="4" width="20.42578125" style="69" customWidth="1"/>
    <col min="5" max="5" width="10.5703125" style="69" customWidth="1"/>
    <col min="6" max="6" width="17.42578125" style="69" customWidth="1"/>
    <col min="7" max="7" width="12.5703125" style="69" customWidth="1"/>
    <col min="8" max="8" width="18.42578125" style="69" customWidth="1"/>
    <col min="9" max="10" width="15.42578125" style="69" customWidth="1"/>
    <col min="11" max="11" width="18" style="69" customWidth="1"/>
    <col min="12" max="12" width="19.28515625" style="69" customWidth="1"/>
    <col min="13" max="13" width="14.42578125" style="69" customWidth="1"/>
    <col min="14" max="14" width="13.28515625" style="69" customWidth="1"/>
    <col min="15" max="15" width="16" style="69" customWidth="1"/>
    <col min="16" max="16" width="16.85546875" style="69" customWidth="1"/>
    <col min="17" max="17" width="16.7109375" style="69" customWidth="1"/>
    <col min="18" max="18" width="16.85546875" style="69" customWidth="1"/>
    <col min="19" max="19" width="13.7109375" style="69" customWidth="1"/>
    <col min="20" max="20" width="11.5703125" style="69" customWidth="1"/>
    <col min="21" max="21" width="15" style="69" customWidth="1"/>
    <col min="22" max="22" width="16.5703125" style="69" customWidth="1"/>
    <col min="23" max="23" width="16.28515625" style="69" customWidth="1"/>
    <col min="24" max="24" width="19" style="69" customWidth="1"/>
    <col min="25" max="25" width="14.85546875" style="69" customWidth="1"/>
    <col min="26" max="26" width="10.5703125" style="69" customWidth="1"/>
    <col min="27" max="27" width="14.85546875" style="69" customWidth="1"/>
    <col min="28" max="28" width="19.140625" style="69" customWidth="1"/>
    <col min="29" max="29" width="16.28515625" style="69" customWidth="1"/>
    <col min="30" max="30" width="15.85546875" style="69" customWidth="1"/>
    <col min="31" max="31" width="13.140625" style="69" customWidth="1"/>
    <col min="32" max="32" width="11.28515625" style="69" customWidth="1"/>
    <col min="33" max="33" width="14.85546875" style="69" customWidth="1"/>
    <col min="34" max="34" width="18.85546875" style="69" customWidth="1"/>
    <col min="35" max="35" width="16.28515625" style="69" customWidth="1"/>
    <col min="36" max="36" width="21.28515625" style="69" customWidth="1"/>
    <col min="37" max="37" width="20.5703125" style="108" customWidth="1"/>
    <col min="38" max="38" width="18.140625" style="69" customWidth="1"/>
    <col min="39" max="39" width="17.7109375" style="69" customWidth="1"/>
    <col min="40" max="16384" width="15.28515625" style="69"/>
  </cols>
  <sheetData>
    <row r="1" spans="1:39" s="6" customFormat="1" ht="22.5" customHeight="1">
      <c r="B1" s="6" t="s">
        <v>92</v>
      </c>
      <c r="AK1" s="7"/>
    </row>
    <row r="2" spans="1:39" s="6" customFormat="1" ht="19.5" thickBot="1">
      <c r="AK2" s="7"/>
    </row>
    <row r="3" spans="1:39" s="9" customFormat="1" ht="34.5" customHeight="1" thickBot="1">
      <c r="A3" s="165" t="s">
        <v>7</v>
      </c>
      <c r="B3" s="183" t="s">
        <v>39</v>
      </c>
      <c r="C3" s="186" t="s">
        <v>9</v>
      </c>
      <c r="D3" s="187"/>
      <c r="E3" s="187"/>
      <c r="F3" s="188"/>
      <c r="G3" s="200" t="s">
        <v>40</v>
      </c>
      <c r="H3" s="201"/>
      <c r="I3" s="201"/>
      <c r="J3" s="202"/>
      <c r="K3" s="207" t="s">
        <v>94</v>
      </c>
      <c r="L3" s="8" t="s">
        <v>33</v>
      </c>
      <c r="M3" s="205" t="s">
        <v>54</v>
      </c>
      <c r="N3" s="206"/>
      <c r="O3" s="206"/>
      <c r="P3" s="206"/>
      <c r="Q3" s="206"/>
      <c r="R3" s="206"/>
      <c r="S3" s="206"/>
      <c r="T3" s="206"/>
      <c r="U3" s="206"/>
      <c r="V3" s="206"/>
      <c r="W3" s="206"/>
      <c r="X3" s="206"/>
      <c r="Y3" s="206"/>
      <c r="Z3" s="206"/>
      <c r="AA3" s="206"/>
      <c r="AB3" s="206"/>
      <c r="AC3" s="206"/>
      <c r="AD3" s="206"/>
      <c r="AE3" s="206"/>
      <c r="AF3" s="206"/>
      <c r="AG3" s="206"/>
      <c r="AH3" s="206"/>
      <c r="AI3" s="206"/>
      <c r="AJ3" s="171" t="s">
        <v>56</v>
      </c>
      <c r="AK3" s="179" t="s">
        <v>57</v>
      </c>
      <c r="AL3" s="174" t="s">
        <v>95</v>
      </c>
      <c r="AM3" s="168" t="s">
        <v>93</v>
      </c>
    </row>
    <row r="4" spans="1:39" s="10" customFormat="1" ht="29.25" customHeight="1">
      <c r="A4" s="182"/>
      <c r="B4" s="184"/>
      <c r="C4" s="191" t="s">
        <v>10</v>
      </c>
      <c r="D4" s="192"/>
      <c r="E4" s="191" t="s">
        <v>11</v>
      </c>
      <c r="F4" s="192"/>
      <c r="G4" s="193" t="s">
        <v>96</v>
      </c>
      <c r="H4" s="177" t="s">
        <v>12</v>
      </c>
      <c r="I4" s="177" t="s">
        <v>45</v>
      </c>
      <c r="J4" s="203" t="s">
        <v>47</v>
      </c>
      <c r="K4" s="208"/>
      <c r="L4" s="198" t="s">
        <v>97</v>
      </c>
      <c r="M4" s="195" t="s">
        <v>13</v>
      </c>
      <c r="N4" s="196"/>
      <c r="O4" s="196"/>
      <c r="P4" s="196"/>
      <c r="Q4" s="197"/>
      <c r="R4" s="195" t="s">
        <v>14</v>
      </c>
      <c r="S4" s="196"/>
      <c r="T4" s="196"/>
      <c r="U4" s="196"/>
      <c r="V4" s="196"/>
      <c r="W4" s="197"/>
      <c r="X4" s="195" t="s">
        <v>15</v>
      </c>
      <c r="Y4" s="196"/>
      <c r="Z4" s="196"/>
      <c r="AA4" s="196"/>
      <c r="AB4" s="196"/>
      <c r="AC4" s="197"/>
      <c r="AD4" s="195" t="s">
        <v>16</v>
      </c>
      <c r="AE4" s="196"/>
      <c r="AF4" s="196"/>
      <c r="AG4" s="196"/>
      <c r="AH4" s="196"/>
      <c r="AI4" s="197"/>
      <c r="AJ4" s="172"/>
      <c r="AK4" s="180"/>
      <c r="AL4" s="175"/>
      <c r="AM4" s="169"/>
    </row>
    <row r="5" spans="1:39" s="10" customFormat="1" ht="361.5" customHeight="1" thickBot="1">
      <c r="A5" s="182"/>
      <c r="B5" s="185"/>
      <c r="C5" s="189" t="s">
        <v>98</v>
      </c>
      <c r="D5" s="190"/>
      <c r="E5" s="189" t="s">
        <v>52</v>
      </c>
      <c r="F5" s="190"/>
      <c r="G5" s="194"/>
      <c r="H5" s="178"/>
      <c r="I5" s="178"/>
      <c r="J5" s="204"/>
      <c r="K5" s="209"/>
      <c r="L5" s="199"/>
      <c r="M5" s="11" t="s">
        <v>38</v>
      </c>
      <c r="N5" s="12" t="s">
        <v>58</v>
      </c>
      <c r="O5" s="12" t="s">
        <v>46</v>
      </c>
      <c r="P5" s="12" t="s">
        <v>55</v>
      </c>
      <c r="Q5" s="13" t="s">
        <v>17</v>
      </c>
      <c r="R5" s="11" t="s">
        <v>18</v>
      </c>
      <c r="S5" s="12" t="s">
        <v>59</v>
      </c>
      <c r="T5" s="12" t="s">
        <v>38</v>
      </c>
      <c r="U5" s="12" t="s">
        <v>46</v>
      </c>
      <c r="V5" s="12" t="s">
        <v>55</v>
      </c>
      <c r="W5" s="13" t="s">
        <v>19</v>
      </c>
      <c r="X5" s="11" t="s">
        <v>20</v>
      </c>
      <c r="Y5" s="12" t="s">
        <v>60</v>
      </c>
      <c r="Z5" s="12" t="s">
        <v>38</v>
      </c>
      <c r="AA5" s="12" t="s">
        <v>46</v>
      </c>
      <c r="AB5" s="12" t="s">
        <v>55</v>
      </c>
      <c r="AC5" s="13" t="s">
        <v>21</v>
      </c>
      <c r="AD5" s="11" t="s">
        <v>22</v>
      </c>
      <c r="AE5" s="12" t="s">
        <v>61</v>
      </c>
      <c r="AF5" s="12" t="s">
        <v>38</v>
      </c>
      <c r="AG5" s="12" t="s">
        <v>46</v>
      </c>
      <c r="AH5" s="12" t="s">
        <v>55</v>
      </c>
      <c r="AI5" s="13" t="s">
        <v>23</v>
      </c>
      <c r="AJ5" s="173"/>
      <c r="AK5" s="181"/>
      <c r="AL5" s="176"/>
      <c r="AM5" s="170"/>
    </row>
    <row r="6" spans="1:39" s="10" customFormat="1" ht="23.25" thickBot="1">
      <c r="A6" s="166"/>
      <c r="B6" s="14" t="s">
        <v>24</v>
      </c>
      <c r="C6" s="15" t="s">
        <v>25</v>
      </c>
      <c r="D6" s="16" t="s">
        <v>26</v>
      </c>
      <c r="E6" s="15" t="s">
        <v>27</v>
      </c>
      <c r="F6" s="16" t="s">
        <v>28</v>
      </c>
      <c r="G6" s="17" t="s">
        <v>1</v>
      </c>
      <c r="H6" s="18" t="s">
        <v>2</v>
      </c>
      <c r="I6" s="19" t="s">
        <v>50</v>
      </c>
      <c r="J6" s="20" t="s">
        <v>62</v>
      </c>
      <c r="K6" s="21" t="s">
        <v>29</v>
      </c>
      <c r="L6" s="21" t="s">
        <v>30</v>
      </c>
      <c r="M6" s="15" t="s">
        <v>29</v>
      </c>
      <c r="N6" s="18" t="s">
        <v>36</v>
      </c>
      <c r="O6" s="18" t="s">
        <v>99</v>
      </c>
      <c r="P6" s="18" t="s">
        <v>35</v>
      </c>
      <c r="Q6" s="16" t="s">
        <v>34</v>
      </c>
      <c r="R6" s="15" t="s">
        <v>28</v>
      </c>
      <c r="S6" s="18" t="s">
        <v>36</v>
      </c>
      <c r="T6" s="18" t="s">
        <v>29</v>
      </c>
      <c r="U6" s="18" t="s">
        <v>99</v>
      </c>
      <c r="V6" s="18" t="s">
        <v>35</v>
      </c>
      <c r="W6" s="16" t="s">
        <v>34</v>
      </c>
      <c r="X6" s="15" t="s">
        <v>28</v>
      </c>
      <c r="Y6" s="18" t="s">
        <v>36</v>
      </c>
      <c r="Z6" s="18" t="s">
        <v>29</v>
      </c>
      <c r="AA6" s="18" t="s">
        <v>99</v>
      </c>
      <c r="AB6" s="18" t="s">
        <v>35</v>
      </c>
      <c r="AC6" s="16" t="s">
        <v>34</v>
      </c>
      <c r="AD6" s="15" t="s">
        <v>28</v>
      </c>
      <c r="AE6" s="18" t="s">
        <v>36</v>
      </c>
      <c r="AF6" s="18" t="s">
        <v>29</v>
      </c>
      <c r="AG6" s="18" t="s">
        <v>99</v>
      </c>
      <c r="AH6" s="18" t="s">
        <v>35</v>
      </c>
      <c r="AI6" s="16" t="s">
        <v>34</v>
      </c>
      <c r="AJ6" s="22" t="s">
        <v>34</v>
      </c>
      <c r="AK6" s="23" t="s">
        <v>41</v>
      </c>
      <c r="AL6" s="20" t="s">
        <v>53</v>
      </c>
      <c r="AM6" s="24"/>
    </row>
    <row r="7" spans="1:39" s="33" customFormat="1" ht="19.5" thickBot="1">
      <c r="A7" s="22">
        <v>1</v>
      </c>
      <c r="B7" s="25">
        <f t="shared" ref="B7:Y7" si="0">A7+1</f>
        <v>2</v>
      </c>
      <c r="C7" s="26">
        <f t="shared" si="0"/>
        <v>3</v>
      </c>
      <c r="D7" s="27">
        <f t="shared" si="0"/>
        <v>4</v>
      </c>
      <c r="E7" s="26">
        <f t="shared" si="0"/>
        <v>5</v>
      </c>
      <c r="F7" s="27">
        <f t="shared" si="0"/>
        <v>6</v>
      </c>
      <c r="G7" s="28">
        <f>F7+1</f>
        <v>7</v>
      </c>
      <c r="H7" s="29">
        <f t="shared" si="0"/>
        <v>8</v>
      </c>
      <c r="I7" s="29">
        <f t="shared" ref="I7:L7" si="1">H7+1</f>
        <v>9</v>
      </c>
      <c r="J7" s="30">
        <f>I7+1</f>
        <v>10</v>
      </c>
      <c r="K7" s="22">
        <f>J7+1</f>
        <v>11</v>
      </c>
      <c r="L7" s="22">
        <f t="shared" si="1"/>
        <v>12</v>
      </c>
      <c r="M7" s="26">
        <f>L7+1</f>
        <v>13</v>
      </c>
      <c r="N7" s="29">
        <f t="shared" si="0"/>
        <v>14</v>
      </c>
      <c r="O7" s="29">
        <f t="shared" si="0"/>
        <v>15</v>
      </c>
      <c r="P7" s="29">
        <f t="shared" si="0"/>
        <v>16</v>
      </c>
      <c r="Q7" s="27">
        <f t="shared" si="0"/>
        <v>17</v>
      </c>
      <c r="R7" s="26">
        <f t="shared" si="0"/>
        <v>18</v>
      </c>
      <c r="S7" s="29">
        <f t="shared" si="0"/>
        <v>19</v>
      </c>
      <c r="T7" s="29">
        <f>S7+1</f>
        <v>20</v>
      </c>
      <c r="U7" s="29">
        <f t="shared" si="0"/>
        <v>21</v>
      </c>
      <c r="V7" s="29">
        <f t="shared" si="0"/>
        <v>22</v>
      </c>
      <c r="W7" s="27">
        <f t="shared" si="0"/>
        <v>23</v>
      </c>
      <c r="X7" s="26">
        <f t="shared" si="0"/>
        <v>24</v>
      </c>
      <c r="Y7" s="29">
        <f t="shared" si="0"/>
        <v>25</v>
      </c>
      <c r="Z7" s="29">
        <f>Y7+1</f>
        <v>26</v>
      </c>
      <c r="AA7" s="29">
        <f t="shared" ref="AA7:AI7" si="2">Z7+1</f>
        <v>27</v>
      </c>
      <c r="AB7" s="29">
        <f t="shared" si="2"/>
        <v>28</v>
      </c>
      <c r="AC7" s="27">
        <f t="shared" si="2"/>
        <v>29</v>
      </c>
      <c r="AD7" s="26">
        <f t="shared" si="2"/>
        <v>30</v>
      </c>
      <c r="AE7" s="29">
        <f t="shared" si="2"/>
        <v>31</v>
      </c>
      <c r="AF7" s="29">
        <f>AE7+1</f>
        <v>32</v>
      </c>
      <c r="AG7" s="29">
        <f t="shared" si="2"/>
        <v>33</v>
      </c>
      <c r="AH7" s="29">
        <f t="shared" si="2"/>
        <v>34</v>
      </c>
      <c r="AI7" s="27">
        <f t="shared" si="2"/>
        <v>35</v>
      </c>
      <c r="AJ7" s="22">
        <f>AI7+1</f>
        <v>36</v>
      </c>
      <c r="AK7" s="31">
        <f>AJ7+1</f>
        <v>37</v>
      </c>
      <c r="AL7" s="30">
        <f>AK7+1</f>
        <v>38</v>
      </c>
      <c r="AM7" s="32"/>
    </row>
    <row r="8" spans="1:39" s="44" customFormat="1" ht="20.25" thickBot="1">
      <c r="A8" s="34" t="s">
        <v>3</v>
      </c>
      <c r="B8" s="35" t="s">
        <v>4</v>
      </c>
      <c r="C8" s="36" t="s">
        <v>31</v>
      </c>
      <c r="D8" s="37" t="s">
        <v>4</v>
      </c>
      <c r="E8" s="36" t="s">
        <v>31</v>
      </c>
      <c r="F8" s="37" t="s">
        <v>4</v>
      </c>
      <c r="G8" s="38" t="s">
        <v>5</v>
      </c>
      <c r="H8" s="39" t="s">
        <v>4</v>
      </c>
      <c r="I8" s="39" t="s">
        <v>32</v>
      </c>
      <c r="J8" s="40" t="s">
        <v>48</v>
      </c>
      <c r="K8" s="34" t="s">
        <v>32</v>
      </c>
      <c r="L8" s="34" t="s">
        <v>4</v>
      </c>
      <c r="M8" s="36" t="s">
        <v>32</v>
      </c>
      <c r="N8" s="39" t="s">
        <v>32</v>
      </c>
      <c r="O8" s="39" t="s">
        <v>32</v>
      </c>
      <c r="P8" s="39" t="s">
        <v>4</v>
      </c>
      <c r="Q8" s="37" t="s">
        <v>4</v>
      </c>
      <c r="R8" s="36" t="s">
        <v>4</v>
      </c>
      <c r="S8" s="39" t="s">
        <v>32</v>
      </c>
      <c r="T8" s="39" t="s">
        <v>32</v>
      </c>
      <c r="U8" s="39" t="s">
        <v>32</v>
      </c>
      <c r="V8" s="39" t="s">
        <v>4</v>
      </c>
      <c r="W8" s="37" t="s">
        <v>4</v>
      </c>
      <c r="X8" s="36" t="s">
        <v>4</v>
      </c>
      <c r="Y8" s="39" t="s">
        <v>32</v>
      </c>
      <c r="Z8" s="39" t="s">
        <v>32</v>
      </c>
      <c r="AA8" s="39" t="s">
        <v>32</v>
      </c>
      <c r="AB8" s="39" t="s">
        <v>4</v>
      </c>
      <c r="AC8" s="37" t="s">
        <v>4</v>
      </c>
      <c r="AD8" s="36" t="s">
        <v>4</v>
      </c>
      <c r="AE8" s="39" t="s">
        <v>32</v>
      </c>
      <c r="AF8" s="39" t="s">
        <v>32</v>
      </c>
      <c r="AG8" s="39" t="s">
        <v>32</v>
      </c>
      <c r="AH8" s="39" t="s">
        <v>4</v>
      </c>
      <c r="AI8" s="37" t="s">
        <v>4</v>
      </c>
      <c r="AJ8" s="41" t="s">
        <v>4</v>
      </c>
      <c r="AK8" s="42" t="s">
        <v>4</v>
      </c>
      <c r="AL8" s="40" t="s">
        <v>32</v>
      </c>
      <c r="AM8" s="43" t="s">
        <v>4</v>
      </c>
    </row>
    <row r="9" spans="1:39">
      <c r="A9" s="45" t="s">
        <v>63</v>
      </c>
      <c r="B9" s="46" t="s">
        <v>8</v>
      </c>
      <c r="C9" s="46" t="s">
        <v>8</v>
      </c>
      <c r="D9" s="46" t="s">
        <v>8</v>
      </c>
      <c r="E9" s="46" t="s">
        <v>8</v>
      </c>
      <c r="F9" s="46" t="s">
        <v>8</v>
      </c>
      <c r="G9" s="47">
        <f>'Исходные данные'!C11</f>
        <v>1750</v>
      </c>
      <c r="H9" s="48">
        <f>'Исходные данные'!D11</f>
        <v>2886172</v>
      </c>
      <c r="I9" s="49">
        <f>'Расчет КРП'!H7</f>
        <v>2.1077897638379506</v>
      </c>
      <c r="J9" s="50" t="s">
        <v>8</v>
      </c>
      <c r="K9" s="51">
        <f t="shared" ref="K9:K17" si="3">((H9/G9)/($H$18/$G$18))/I9</f>
        <v>0.29247832916398808</v>
      </c>
      <c r="L9" s="52">
        <f t="shared" ref="L9:L17" si="4">$D$18*G9/$G$18</f>
        <v>1321065.4240370309</v>
      </c>
      <c r="M9" s="53">
        <f t="shared" ref="M9:M17" si="5">(((H9+L9)/G9)/$J$18)/I9</f>
        <v>0.42635219667384755</v>
      </c>
      <c r="N9" s="54" t="s">
        <v>8</v>
      </c>
      <c r="O9" s="55">
        <f t="shared" ref="O9:O17" si="6">$N$18-M9</f>
        <v>8.0610173193810641E-2</v>
      </c>
      <c r="P9" s="56">
        <f t="shared" ref="P9:P17" si="7">IF(O9&gt;0,G9*I9*(($H$18+$L$18)/$G$18)*O9,0)</f>
        <v>1019921.3433915915</v>
      </c>
      <c r="Q9" s="57">
        <f t="shared" ref="Q9:Q17" si="8">IF(($F$18-P$18)&gt;0,P9,$F$18*P9/P$18)</f>
        <v>1019921.3433915915</v>
      </c>
      <c r="R9" s="58" t="s">
        <v>8</v>
      </c>
      <c r="S9" s="59" t="s">
        <v>8</v>
      </c>
      <c r="T9" s="60">
        <f t="shared" ref="T9:T17" si="9">(((H9+L9+Q9)/G9)/$J$18)/I9</f>
        <v>0.5297087847059756</v>
      </c>
      <c r="U9" s="61">
        <f t="shared" ref="U9:U17" si="10">S$18-T9</f>
        <v>5.7681109894973659E-2</v>
      </c>
      <c r="V9" s="62">
        <f t="shared" ref="V9:V17" si="11">IF(U9&gt;0,$G9*$I9*(($H$18+$L$18+$Q$18)/$G$18)*U9,0)</f>
        <v>810536.04309794714</v>
      </c>
      <c r="W9" s="63">
        <f t="shared" ref="W9:W17" si="12">IF((R$18-V$18)&gt;0,V9,R$18*V9/V$18)</f>
        <v>810536.04309794714</v>
      </c>
      <c r="X9" s="64" t="s">
        <v>8</v>
      </c>
      <c r="Y9" s="59" t="s">
        <v>8</v>
      </c>
      <c r="Z9" s="60">
        <f t="shared" ref="Z9:Z17" si="13">(((H9+L9+Q9+W9)/G9)/$J$18)/I9</f>
        <v>0.61184672645458849</v>
      </c>
      <c r="AA9" s="61">
        <f t="shared" ref="AA9:AA17" si="14">Y$18-Z9</f>
        <v>4.0827288726382083E-2</v>
      </c>
      <c r="AB9" s="62">
        <f t="shared" ref="AB9:AB17" si="15">IF(AA9&gt;0,$G9*$I9*(($H$18+$L$18+$Q$18+$W$18)/$G$18)*AA9,0)</f>
        <v>619353.07869203971</v>
      </c>
      <c r="AC9" s="63">
        <f t="shared" ref="AC9:AC17" si="16">IF((X$18-AB$18)&gt;0,AB9,X$18*AB9/AB$18)</f>
        <v>535705.55240556633</v>
      </c>
      <c r="AD9" s="64" t="s">
        <v>8</v>
      </c>
      <c r="AE9" s="59" t="s">
        <v>8</v>
      </c>
      <c r="AF9" s="60">
        <f t="shared" ref="AF9:AF17" si="17">(((H9+L9+Q9+W9+AC9)/G9)/$J$18)/I9</f>
        <v>0.66613395011674414</v>
      </c>
      <c r="AG9" s="61">
        <f t="shared" ref="AG9:AG17" si="18">AE$18-AF9</f>
        <v>3.7854772592633479E-2</v>
      </c>
      <c r="AH9" s="62">
        <f t="shared" ref="AH9:AH17" si="19">IF(AG9&gt;0,$G9*$I9*(($H$18+$L$18+$Q$18+$W$18+$AC$18)/$G$18)*AG9,0)</f>
        <v>607789.64956153417</v>
      </c>
      <c r="AI9" s="63">
        <f t="shared" ref="AI9:AI17" si="20">IF((AD$18-AH$18)&gt;0,AH9,AD$18*AH9/AH$18)</f>
        <v>0</v>
      </c>
      <c r="AJ9" s="65">
        <f t="shared" ref="AJ9:AJ17" si="21">Q9+W9+AC9+AI9</f>
        <v>2366162.9388951049</v>
      </c>
      <c r="AK9" s="66">
        <f t="shared" ref="AK9:AK18" si="22">L9+AJ9</f>
        <v>3687228.3629321358</v>
      </c>
      <c r="AL9" s="67">
        <f t="shared" ref="AL9:AL17" si="23">K9+AK9/($H$18/$G$18)/G9/I9</f>
        <v>0.66613395011674426</v>
      </c>
      <c r="AM9" s="68">
        <v>3687228.36</v>
      </c>
    </row>
    <row r="10" spans="1:39">
      <c r="A10" s="70" t="s">
        <v>64</v>
      </c>
      <c r="B10" s="71" t="s">
        <v>8</v>
      </c>
      <c r="C10" s="71" t="s">
        <v>8</v>
      </c>
      <c r="D10" s="71" t="s">
        <v>8</v>
      </c>
      <c r="E10" s="71" t="s">
        <v>8</v>
      </c>
      <c r="F10" s="71" t="s">
        <v>8</v>
      </c>
      <c r="G10" s="72">
        <f>'Исходные данные'!C12</f>
        <v>1318</v>
      </c>
      <c r="H10" s="73">
        <f>'Исходные данные'!D12</f>
        <v>2936373</v>
      </c>
      <c r="I10" s="74">
        <f>'Расчет КРП'!H8</f>
        <v>2.727161786088482</v>
      </c>
      <c r="J10" s="75" t="s">
        <v>8</v>
      </c>
      <c r="K10" s="76">
        <f t="shared" si="3"/>
        <v>0.30536674005359565</v>
      </c>
      <c r="L10" s="77">
        <f t="shared" si="4"/>
        <v>994950.9879318896</v>
      </c>
      <c r="M10" s="78">
        <f t="shared" si="5"/>
        <v>0.4088362038096871</v>
      </c>
      <c r="N10" s="79" t="s">
        <v>8</v>
      </c>
      <c r="O10" s="80">
        <f t="shared" si="6"/>
        <v>9.8126166057971087E-2</v>
      </c>
      <c r="P10" s="81">
        <f t="shared" si="7"/>
        <v>1209825.2094319379</v>
      </c>
      <c r="Q10" s="82">
        <f t="shared" si="8"/>
        <v>1209825.2094319379</v>
      </c>
      <c r="R10" s="83" t="s">
        <v>8</v>
      </c>
      <c r="S10" s="79" t="s">
        <v>8</v>
      </c>
      <c r="T10" s="84">
        <f t="shared" si="9"/>
        <v>0.53465141197257704</v>
      </c>
      <c r="U10" s="80">
        <f t="shared" si="10"/>
        <v>5.2738482628372219E-2</v>
      </c>
      <c r="V10" s="62">
        <f t="shared" si="11"/>
        <v>722149.85271688772</v>
      </c>
      <c r="W10" s="82">
        <f t="shared" si="12"/>
        <v>722149.85271688772</v>
      </c>
      <c r="X10" s="85" t="s">
        <v>8</v>
      </c>
      <c r="Y10" s="79" t="s">
        <v>8</v>
      </c>
      <c r="Z10" s="84">
        <f t="shared" si="13"/>
        <v>0.60975104895818477</v>
      </c>
      <c r="AA10" s="80">
        <f t="shared" si="14"/>
        <v>4.2922966222785797E-2</v>
      </c>
      <c r="AB10" s="62">
        <f t="shared" si="15"/>
        <v>634509.98454037984</v>
      </c>
      <c r="AC10" s="82">
        <f t="shared" si="16"/>
        <v>548815.42284875736</v>
      </c>
      <c r="AD10" s="85" t="s">
        <v>8</v>
      </c>
      <c r="AE10" s="79" t="s">
        <v>8</v>
      </c>
      <c r="AF10" s="84">
        <f t="shared" si="17"/>
        <v>0.66682485278571646</v>
      </c>
      <c r="AG10" s="80">
        <f t="shared" si="18"/>
        <v>3.7163869923661164E-2</v>
      </c>
      <c r="AH10" s="62">
        <f t="shared" si="19"/>
        <v>581452.92953594006</v>
      </c>
      <c r="AI10" s="82">
        <f t="shared" si="20"/>
        <v>0</v>
      </c>
      <c r="AJ10" s="86">
        <f t="shared" si="21"/>
        <v>2480790.4849975831</v>
      </c>
      <c r="AK10" s="87">
        <f t="shared" si="22"/>
        <v>3475741.4729294726</v>
      </c>
      <c r="AL10" s="88">
        <f t="shared" si="23"/>
        <v>0.66682485278571657</v>
      </c>
      <c r="AM10" s="68">
        <v>3475741.47</v>
      </c>
    </row>
    <row r="11" spans="1:39">
      <c r="A11" s="70" t="s">
        <v>65</v>
      </c>
      <c r="B11" s="71" t="s">
        <v>8</v>
      </c>
      <c r="C11" s="71" t="s">
        <v>8</v>
      </c>
      <c r="D11" s="71" t="s">
        <v>8</v>
      </c>
      <c r="E11" s="71" t="s">
        <v>8</v>
      </c>
      <c r="F11" s="71" t="s">
        <v>8</v>
      </c>
      <c r="G11" s="72">
        <f>'Исходные данные'!C13</f>
        <v>1937</v>
      </c>
      <c r="H11" s="73">
        <f>'Исходные данные'!D13</f>
        <v>3818836</v>
      </c>
      <c r="I11" s="74">
        <f>'Расчет КРП'!H9</f>
        <v>1.9290695945267824</v>
      </c>
      <c r="J11" s="75" t="s">
        <v>8</v>
      </c>
      <c r="K11" s="76">
        <f t="shared" si="3"/>
        <v>0.38202370761150706</v>
      </c>
      <c r="L11" s="77">
        <f t="shared" si="4"/>
        <v>1462230.7007769879</v>
      </c>
      <c r="M11" s="78">
        <f t="shared" si="5"/>
        <v>0.52830042483481721</v>
      </c>
      <c r="N11" s="79" t="s">
        <v>8</v>
      </c>
      <c r="O11" s="80">
        <f t="shared" si="6"/>
        <v>-2.1338054967159015E-2</v>
      </c>
      <c r="P11" s="81">
        <f t="shared" si="7"/>
        <v>0</v>
      </c>
      <c r="Q11" s="82">
        <f t="shared" si="8"/>
        <v>0</v>
      </c>
      <c r="R11" s="83" t="s">
        <v>8</v>
      </c>
      <c r="S11" s="79" t="s">
        <v>8</v>
      </c>
      <c r="T11" s="84">
        <f t="shared" si="9"/>
        <v>0.52830042483481721</v>
      </c>
      <c r="U11" s="80">
        <f t="shared" si="10"/>
        <v>5.9089469766132052E-2</v>
      </c>
      <c r="V11" s="62">
        <f t="shared" si="11"/>
        <v>841125.8751145954</v>
      </c>
      <c r="W11" s="82">
        <f t="shared" si="12"/>
        <v>841125.8751145954</v>
      </c>
      <c r="X11" s="85" t="s">
        <v>8</v>
      </c>
      <c r="Y11" s="79" t="s">
        <v>8</v>
      </c>
      <c r="Z11" s="84">
        <f t="shared" si="13"/>
        <v>0.61244387204733197</v>
      </c>
      <c r="AA11" s="80">
        <f t="shared" si="14"/>
        <v>4.0230143133638596E-2</v>
      </c>
      <c r="AB11" s="62">
        <f t="shared" si="15"/>
        <v>618232.04919577832</v>
      </c>
      <c r="AC11" s="82">
        <f t="shared" si="16"/>
        <v>534735.92498912406</v>
      </c>
      <c r="AD11" s="85" t="s">
        <v>8</v>
      </c>
      <c r="AE11" s="79" t="s">
        <v>8</v>
      </c>
      <c r="AF11" s="84">
        <f t="shared" si="17"/>
        <v>0.66593708323980372</v>
      </c>
      <c r="AG11" s="80">
        <f t="shared" si="18"/>
        <v>3.8051639469573906E-2</v>
      </c>
      <c r="AH11" s="62">
        <f t="shared" si="19"/>
        <v>618896.75899621635</v>
      </c>
      <c r="AI11" s="82">
        <f t="shared" si="20"/>
        <v>0</v>
      </c>
      <c r="AJ11" s="86">
        <f t="shared" si="21"/>
        <v>1375861.8001037193</v>
      </c>
      <c r="AK11" s="87">
        <f t="shared" si="22"/>
        <v>2838092.5008807071</v>
      </c>
      <c r="AL11" s="88">
        <f t="shared" si="23"/>
        <v>0.66593708323980372</v>
      </c>
      <c r="AM11" s="68">
        <v>2838092.5</v>
      </c>
    </row>
    <row r="12" spans="1:39">
      <c r="A12" s="70" t="s">
        <v>66</v>
      </c>
      <c r="B12" s="71" t="s">
        <v>8</v>
      </c>
      <c r="C12" s="71" t="s">
        <v>8</v>
      </c>
      <c r="D12" s="71" t="s">
        <v>8</v>
      </c>
      <c r="E12" s="71" t="s">
        <v>8</v>
      </c>
      <c r="F12" s="71" t="s">
        <v>8</v>
      </c>
      <c r="G12" s="72">
        <f>'Исходные данные'!C14</f>
        <v>1591</v>
      </c>
      <c r="H12" s="73">
        <f>'Исходные данные'!D14</f>
        <v>3361584</v>
      </c>
      <c r="I12" s="74">
        <f>'Расчет КРП'!H10</f>
        <v>2.1185199798253698</v>
      </c>
      <c r="J12" s="75" t="s">
        <v>8</v>
      </c>
      <c r="K12" s="76">
        <f t="shared" si="3"/>
        <v>0.37280184059749716</v>
      </c>
      <c r="L12" s="77">
        <f t="shared" si="4"/>
        <v>1201037.1940816664</v>
      </c>
      <c r="M12" s="78">
        <f t="shared" si="5"/>
        <v>0.50599764251102908</v>
      </c>
      <c r="N12" s="79" t="s">
        <v>8</v>
      </c>
      <c r="O12" s="80">
        <f t="shared" si="6"/>
        <v>9.6472735662911369E-4</v>
      </c>
      <c r="P12" s="81">
        <f t="shared" si="7"/>
        <v>11153.696526400237</v>
      </c>
      <c r="Q12" s="82">
        <f t="shared" si="8"/>
        <v>11153.696526400237</v>
      </c>
      <c r="R12" s="83" t="s">
        <v>8</v>
      </c>
      <c r="S12" s="79" t="s">
        <v>8</v>
      </c>
      <c r="T12" s="84">
        <f t="shared" si="9"/>
        <v>0.50723459467242327</v>
      </c>
      <c r="U12" s="80">
        <f t="shared" si="10"/>
        <v>8.0155299928525992E-2</v>
      </c>
      <c r="V12" s="62">
        <f t="shared" si="11"/>
        <v>1029220.3652844394</v>
      </c>
      <c r="W12" s="82">
        <f t="shared" si="12"/>
        <v>1029220.3652844394</v>
      </c>
      <c r="X12" s="85" t="s">
        <v>8</v>
      </c>
      <c r="Y12" s="79" t="s">
        <v>8</v>
      </c>
      <c r="Z12" s="84">
        <f t="shared" si="13"/>
        <v>0.62137579910416363</v>
      </c>
      <c r="AA12" s="80">
        <f t="shared" si="14"/>
        <v>3.129821607680694E-2</v>
      </c>
      <c r="AB12" s="62">
        <f t="shared" si="15"/>
        <v>433855.14219103917</v>
      </c>
      <c r="AC12" s="82">
        <f t="shared" si="16"/>
        <v>375260.27819587442</v>
      </c>
      <c r="AD12" s="85" t="s">
        <v>8</v>
      </c>
      <c r="AE12" s="79" t="s">
        <v>8</v>
      </c>
      <c r="AF12" s="84">
        <f t="shared" si="17"/>
        <v>0.66299240675536342</v>
      </c>
      <c r="AG12" s="80">
        <f t="shared" si="18"/>
        <v>4.0996315954014206E-2</v>
      </c>
      <c r="AH12" s="62">
        <f t="shared" si="19"/>
        <v>601471.27884952549</v>
      </c>
      <c r="AI12" s="82">
        <f t="shared" si="20"/>
        <v>0</v>
      </c>
      <c r="AJ12" s="86">
        <f t="shared" si="21"/>
        <v>1415634.3400067142</v>
      </c>
      <c r="AK12" s="87">
        <f t="shared" si="22"/>
        <v>2616671.5340883806</v>
      </c>
      <c r="AL12" s="88">
        <f t="shared" si="23"/>
        <v>0.66299240675536342</v>
      </c>
      <c r="AM12" s="68">
        <v>2616671.54</v>
      </c>
    </row>
    <row r="13" spans="1:39" ht="15.75" customHeight="1">
      <c r="A13" s="70" t="s">
        <v>67</v>
      </c>
      <c r="B13" s="71" t="s">
        <v>8</v>
      </c>
      <c r="C13" s="71" t="s">
        <v>8</v>
      </c>
      <c r="D13" s="71" t="s">
        <v>8</v>
      </c>
      <c r="E13" s="71" t="s">
        <v>8</v>
      </c>
      <c r="F13" s="71" t="s">
        <v>8</v>
      </c>
      <c r="G13" s="72">
        <f>'Исходные данные'!C15</f>
        <v>1063</v>
      </c>
      <c r="H13" s="73">
        <f>'Исходные данные'!D15</f>
        <v>2839885</v>
      </c>
      <c r="I13" s="74">
        <f>'Расчет КРП'!H11</f>
        <v>3.32125</v>
      </c>
      <c r="J13" s="75" t="s">
        <v>8</v>
      </c>
      <c r="K13" s="76">
        <f t="shared" si="3"/>
        <v>0.30067875660488924</v>
      </c>
      <c r="L13" s="77">
        <f t="shared" si="4"/>
        <v>802452.8832864936</v>
      </c>
      <c r="M13" s="78">
        <f t="shared" si="5"/>
        <v>0.38564013186501123</v>
      </c>
      <c r="N13" s="79" t="s">
        <v>8</v>
      </c>
      <c r="O13" s="80">
        <f t="shared" si="6"/>
        <v>0.12132223800264696</v>
      </c>
      <c r="P13" s="81">
        <f t="shared" si="7"/>
        <v>1469219.6599283512</v>
      </c>
      <c r="Q13" s="82">
        <f t="shared" si="8"/>
        <v>1469219.6599283512</v>
      </c>
      <c r="R13" s="83" t="s">
        <v>8</v>
      </c>
      <c r="S13" s="79" t="s">
        <v>8</v>
      </c>
      <c r="T13" s="84">
        <f t="shared" si="9"/>
        <v>0.54119683240982719</v>
      </c>
      <c r="U13" s="80">
        <f t="shared" si="10"/>
        <v>4.619306219112207E-2</v>
      </c>
      <c r="V13" s="62">
        <f t="shared" si="11"/>
        <v>621276.56026289053</v>
      </c>
      <c r="W13" s="82">
        <f t="shared" si="12"/>
        <v>621276.56026289053</v>
      </c>
      <c r="X13" s="85" t="s">
        <v>8</v>
      </c>
      <c r="Y13" s="79" t="s">
        <v>8</v>
      </c>
      <c r="Z13" s="84">
        <f t="shared" si="13"/>
        <v>0.60697578601097946</v>
      </c>
      <c r="AA13" s="80">
        <f t="shared" si="14"/>
        <v>4.5698229169991111E-2</v>
      </c>
      <c r="AB13" s="62">
        <f t="shared" si="15"/>
        <v>663523.98155294673</v>
      </c>
      <c r="AC13" s="82">
        <f t="shared" si="16"/>
        <v>573910.89719423815</v>
      </c>
      <c r="AD13" s="85" t="s">
        <v>8</v>
      </c>
      <c r="AE13" s="79" t="s">
        <v>8</v>
      </c>
      <c r="AF13" s="84">
        <f t="shared" si="17"/>
        <v>0.66773980109270292</v>
      </c>
      <c r="AG13" s="80">
        <f t="shared" si="18"/>
        <v>3.6248921616674701E-2</v>
      </c>
      <c r="AH13" s="62">
        <f t="shared" si="19"/>
        <v>557053.9288658431</v>
      </c>
      <c r="AI13" s="82">
        <f t="shared" si="20"/>
        <v>0</v>
      </c>
      <c r="AJ13" s="86">
        <f t="shared" si="21"/>
        <v>2664407.1173854796</v>
      </c>
      <c r="AK13" s="87">
        <f t="shared" si="22"/>
        <v>3466860.0006719735</v>
      </c>
      <c r="AL13" s="88">
        <f t="shared" si="23"/>
        <v>0.66773980109270292</v>
      </c>
      <c r="AM13" s="68">
        <v>3466860</v>
      </c>
    </row>
    <row r="14" spans="1:39">
      <c r="A14" s="70" t="s">
        <v>68</v>
      </c>
      <c r="B14" s="71" t="s">
        <v>8</v>
      </c>
      <c r="C14" s="71" t="s">
        <v>8</v>
      </c>
      <c r="D14" s="71" t="s">
        <v>8</v>
      </c>
      <c r="E14" s="71" t="s">
        <v>8</v>
      </c>
      <c r="F14" s="71" t="s">
        <v>8</v>
      </c>
      <c r="G14" s="72">
        <f>'Исходные данные'!C16</f>
        <v>1030</v>
      </c>
      <c r="H14" s="73">
        <f>'Исходные данные'!D16</f>
        <v>1781630</v>
      </c>
      <c r="I14" s="74">
        <f>'Расчет КРП'!H12</f>
        <v>3.4418004420162669</v>
      </c>
      <c r="J14" s="75" t="s">
        <v>8</v>
      </c>
      <c r="K14" s="76">
        <f t="shared" si="3"/>
        <v>0.18785875075641778</v>
      </c>
      <c r="L14" s="77">
        <f t="shared" si="4"/>
        <v>777541.36386179528</v>
      </c>
      <c r="M14" s="78">
        <f t="shared" si="5"/>
        <v>0.26984431974465789</v>
      </c>
      <c r="N14" s="79" t="s">
        <v>8</v>
      </c>
      <c r="O14" s="80">
        <f t="shared" si="6"/>
        <v>0.2371180501230003</v>
      </c>
      <c r="P14" s="81">
        <f t="shared" si="7"/>
        <v>2883360.9462843575</v>
      </c>
      <c r="Q14" s="82">
        <f t="shared" si="8"/>
        <v>2883360.9462843575</v>
      </c>
      <c r="R14" s="83" t="s">
        <v>8</v>
      </c>
      <c r="S14" s="79" t="s">
        <v>8</v>
      </c>
      <c r="T14" s="84">
        <f t="shared" si="9"/>
        <v>0.57387185932853446</v>
      </c>
      <c r="U14" s="80">
        <f t="shared" si="10"/>
        <v>1.3518035272414797E-2</v>
      </c>
      <c r="V14" s="62">
        <f t="shared" si="11"/>
        <v>182561.7834492476</v>
      </c>
      <c r="W14" s="82">
        <f t="shared" si="12"/>
        <v>182561.7834492476</v>
      </c>
      <c r="X14" s="85" t="s">
        <v>8</v>
      </c>
      <c r="Y14" s="79" t="s">
        <v>8</v>
      </c>
      <c r="Z14" s="84">
        <f t="shared" si="13"/>
        <v>0.59312155122563948</v>
      </c>
      <c r="AA14" s="80">
        <f t="shared" si="14"/>
        <v>5.9552463955331092E-2</v>
      </c>
      <c r="AB14" s="62">
        <f t="shared" si="15"/>
        <v>868250.54884553875</v>
      </c>
      <c r="AC14" s="82">
        <f t="shared" si="16"/>
        <v>750987.85474352969</v>
      </c>
      <c r="AD14" s="85" t="s">
        <v>8</v>
      </c>
      <c r="AE14" s="79" t="s">
        <v>8</v>
      </c>
      <c r="AF14" s="84">
        <f t="shared" si="17"/>
        <v>0.67230726331252733</v>
      </c>
      <c r="AG14" s="80">
        <f t="shared" si="18"/>
        <v>3.1681459396850298E-2</v>
      </c>
      <c r="AH14" s="62">
        <f t="shared" si="19"/>
        <v>488872.27516865463</v>
      </c>
      <c r="AI14" s="82">
        <f t="shared" si="20"/>
        <v>0</v>
      </c>
      <c r="AJ14" s="86">
        <f t="shared" si="21"/>
        <v>3816910.5844771345</v>
      </c>
      <c r="AK14" s="87">
        <f t="shared" si="22"/>
        <v>4594451.9483389296</v>
      </c>
      <c r="AL14" s="88">
        <f t="shared" si="23"/>
        <v>0.6723072633125271</v>
      </c>
      <c r="AM14" s="68">
        <v>4594451.95</v>
      </c>
    </row>
    <row r="15" spans="1:39">
      <c r="A15" s="70" t="s">
        <v>69</v>
      </c>
      <c r="B15" s="71" t="s">
        <v>8</v>
      </c>
      <c r="C15" s="71" t="s">
        <v>8</v>
      </c>
      <c r="D15" s="71" t="s">
        <v>8</v>
      </c>
      <c r="E15" s="71" t="s">
        <v>8</v>
      </c>
      <c r="F15" s="71" t="s">
        <v>8</v>
      </c>
      <c r="G15" s="72">
        <f>'Исходные данные'!C17</f>
        <v>1752</v>
      </c>
      <c r="H15" s="73">
        <f>'Исходные данные'!D17</f>
        <v>3827939</v>
      </c>
      <c r="I15" s="74">
        <f>'Расчет КРП'!H13</f>
        <v>1.9724005377271936</v>
      </c>
      <c r="J15" s="75" t="s">
        <v>8</v>
      </c>
      <c r="K15" s="76">
        <f t="shared" si="3"/>
        <v>0.41406890526802109</v>
      </c>
      <c r="L15" s="77">
        <f t="shared" si="4"/>
        <v>1322575.2130930733</v>
      </c>
      <c r="M15" s="78">
        <f t="shared" si="5"/>
        <v>0.55713212299956494</v>
      </c>
      <c r="N15" s="79" t="s">
        <v>8</v>
      </c>
      <c r="O15" s="80">
        <f t="shared" si="6"/>
        <v>-5.0169753131906747E-2</v>
      </c>
      <c r="P15" s="81">
        <f t="shared" si="7"/>
        <v>0</v>
      </c>
      <c r="Q15" s="82">
        <f t="shared" si="8"/>
        <v>0</v>
      </c>
      <c r="R15" s="83" t="s">
        <v>8</v>
      </c>
      <c r="S15" s="79" t="s">
        <v>8</v>
      </c>
      <c r="T15" s="84">
        <f t="shared" si="9"/>
        <v>0.55713212299956494</v>
      </c>
      <c r="U15" s="80">
        <f t="shared" si="10"/>
        <v>3.025777160138432E-2</v>
      </c>
      <c r="V15" s="62">
        <f t="shared" si="11"/>
        <v>398326.80985344399</v>
      </c>
      <c r="W15" s="82">
        <f t="shared" si="12"/>
        <v>398326.80985344399</v>
      </c>
      <c r="X15" s="85" t="s">
        <v>8</v>
      </c>
      <c r="Y15" s="79" t="s">
        <v>8</v>
      </c>
      <c r="Z15" s="84">
        <f t="shared" si="13"/>
        <v>0.60021921140272894</v>
      </c>
      <c r="AA15" s="80">
        <f t="shared" si="14"/>
        <v>5.2454803778241632E-2</v>
      </c>
      <c r="AB15" s="62">
        <f t="shared" si="15"/>
        <v>745481.55377213517</v>
      </c>
      <c r="AC15" s="82">
        <f t="shared" si="16"/>
        <v>644799.58413225901</v>
      </c>
      <c r="AD15" s="85" t="s">
        <v>8</v>
      </c>
      <c r="AE15" s="79" t="s">
        <v>8</v>
      </c>
      <c r="AF15" s="84">
        <f t="shared" si="17"/>
        <v>0.66996730768088786</v>
      </c>
      <c r="AG15" s="80">
        <f t="shared" si="18"/>
        <v>3.4021415028489765E-2</v>
      </c>
      <c r="AH15" s="62">
        <f t="shared" si="19"/>
        <v>511739.4589536874</v>
      </c>
      <c r="AI15" s="82">
        <f t="shared" si="20"/>
        <v>0</v>
      </c>
      <c r="AJ15" s="86">
        <f t="shared" si="21"/>
        <v>1043126.393985703</v>
      </c>
      <c r="AK15" s="87">
        <f t="shared" si="22"/>
        <v>2365701.6070787762</v>
      </c>
      <c r="AL15" s="88">
        <f t="shared" si="23"/>
        <v>0.66996730768088797</v>
      </c>
      <c r="AM15" s="68">
        <v>2365701.61</v>
      </c>
    </row>
    <row r="16" spans="1:39">
      <c r="A16" s="89" t="s">
        <v>70</v>
      </c>
      <c r="B16" s="71" t="s">
        <v>8</v>
      </c>
      <c r="C16" s="71" t="s">
        <v>8</v>
      </c>
      <c r="D16" s="71" t="s">
        <v>8</v>
      </c>
      <c r="E16" s="71" t="s">
        <v>8</v>
      </c>
      <c r="F16" s="71" t="s">
        <v>8</v>
      </c>
      <c r="G16" s="72">
        <f>'Исходные данные'!C18</f>
        <v>1396</v>
      </c>
      <c r="H16" s="73">
        <f>'Исходные данные'!D18</f>
        <v>3086441</v>
      </c>
      <c r="I16" s="74">
        <f>'Расчет КРП'!H14</f>
        <v>2.3069298761993835</v>
      </c>
      <c r="J16" s="75" t="s">
        <v>8</v>
      </c>
      <c r="K16" s="76">
        <f t="shared" si="3"/>
        <v>0.35824075496464619</v>
      </c>
      <c r="L16" s="77">
        <f t="shared" si="4"/>
        <v>1053832.7611175401</v>
      </c>
      <c r="M16" s="78">
        <f t="shared" si="5"/>
        <v>0.48055828637030901</v>
      </c>
      <c r="N16" s="79" t="s">
        <v>8</v>
      </c>
      <c r="O16" s="80">
        <f t="shared" si="6"/>
        <v>2.6404083497349184E-2</v>
      </c>
      <c r="P16" s="81">
        <f t="shared" si="7"/>
        <v>291677.14160676196</v>
      </c>
      <c r="Q16" s="82">
        <f t="shared" si="8"/>
        <v>291677.14160676196</v>
      </c>
      <c r="R16" s="83" t="s">
        <v>8</v>
      </c>
      <c r="S16" s="79" t="s">
        <v>8</v>
      </c>
      <c r="T16" s="84">
        <f t="shared" si="9"/>
        <v>0.51441302048482351</v>
      </c>
      <c r="U16" s="80">
        <f t="shared" si="10"/>
        <v>7.2976874116125745E-2</v>
      </c>
      <c r="V16" s="62">
        <f t="shared" si="11"/>
        <v>895320.34283965582</v>
      </c>
      <c r="W16" s="82">
        <f t="shared" si="12"/>
        <v>895320.34283965582</v>
      </c>
      <c r="X16" s="85" t="s">
        <v>8</v>
      </c>
      <c r="Y16" s="79" t="s">
        <v>8</v>
      </c>
      <c r="Z16" s="84">
        <f t="shared" si="13"/>
        <v>0.61833214142511828</v>
      </c>
      <c r="AA16" s="80">
        <f t="shared" si="14"/>
        <v>3.4341873755852292E-2</v>
      </c>
      <c r="AB16" s="62">
        <f t="shared" si="15"/>
        <v>454847.92727530171</v>
      </c>
      <c r="AC16" s="82">
        <f t="shared" si="16"/>
        <v>393417.85570214206</v>
      </c>
      <c r="AD16" s="85" t="s">
        <v>8</v>
      </c>
      <c r="AE16" s="79" t="s">
        <v>8</v>
      </c>
      <c r="AF16" s="84">
        <f t="shared" si="17"/>
        <v>0.66399583940065299</v>
      </c>
      <c r="AG16" s="80">
        <f t="shared" si="18"/>
        <v>3.9992883308724636E-2</v>
      </c>
      <c r="AH16" s="62">
        <f t="shared" si="19"/>
        <v>560621.62550884997</v>
      </c>
      <c r="AI16" s="82">
        <f t="shared" si="20"/>
        <v>0</v>
      </c>
      <c r="AJ16" s="86">
        <f t="shared" si="21"/>
        <v>1580415.3401485598</v>
      </c>
      <c r="AK16" s="87">
        <f t="shared" si="22"/>
        <v>2634248.1012661001</v>
      </c>
      <c r="AL16" s="88">
        <f t="shared" si="23"/>
        <v>0.6639958394006531</v>
      </c>
      <c r="AM16" s="68">
        <v>2634248.1</v>
      </c>
    </row>
    <row r="17" spans="1:39" ht="19.5" thickBot="1">
      <c r="A17" s="89" t="s">
        <v>71</v>
      </c>
      <c r="B17" s="71" t="s">
        <v>8</v>
      </c>
      <c r="C17" s="71" t="s">
        <v>8</v>
      </c>
      <c r="D17" s="71" t="s">
        <v>8</v>
      </c>
      <c r="E17" s="71" t="s">
        <v>8</v>
      </c>
      <c r="F17" s="71" t="s">
        <v>8</v>
      </c>
      <c r="G17" s="72">
        <f>'Исходные данные'!C19</f>
        <v>6310</v>
      </c>
      <c r="H17" s="73">
        <f>'Исходные данные'!D19</f>
        <v>24008768</v>
      </c>
      <c r="I17" s="74">
        <f>'Расчет КРП'!H15</f>
        <v>1.1519036574181074</v>
      </c>
      <c r="J17" s="75" t="s">
        <v>8</v>
      </c>
      <c r="K17" s="76">
        <f t="shared" si="3"/>
        <v>1.2346992441827163</v>
      </c>
      <c r="L17" s="77">
        <f t="shared" si="4"/>
        <v>4763384.4718135232</v>
      </c>
      <c r="M17" s="78">
        <f t="shared" si="5"/>
        <v>1.4796658833330401</v>
      </c>
      <c r="N17" s="79" t="s">
        <v>8</v>
      </c>
      <c r="O17" s="80">
        <f t="shared" si="6"/>
        <v>-0.97270351346538186</v>
      </c>
      <c r="P17" s="81">
        <f t="shared" si="7"/>
        <v>0</v>
      </c>
      <c r="Q17" s="82">
        <f t="shared" si="8"/>
        <v>0</v>
      </c>
      <c r="R17" s="83" t="s">
        <v>8</v>
      </c>
      <c r="S17" s="79" t="s">
        <v>8</v>
      </c>
      <c r="T17" s="84">
        <f t="shared" si="9"/>
        <v>1.4796658833330401</v>
      </c>
      <c r="U17" s="80">
        <f t="shared" si="10"/>
        <v>-0.8922759887320908</v>
      </c>
      <c r="V17" s="62">
        <f t="shared" si="11"/>
        <v>0</v>
      </c>
      <c r="W17" s="82">
        <f t="shared" si="12"/>
        <v>0</v>
      </c>
      <c r="X17" s="85" t="s">
        <v>8</v>
      </c>
      <c r="Y17" s="79" t="s">
        <v>8</v>
      </c>
      <c r="Z17" s="84">
        <f t="shared" si="13"/>
        <v>1.4796658833330401</v>
      </c>
      <c r="AA17" s="80">
        <f t="shared" si="14"/>
        <v>-0.82699186815206949</v>
      </c>
      <c r="AB17" s="62">
        <f t="shared" si="15"/>
        <v>0</v>
      </c>
      <c r="AC17" s="82">
        <f t="shared" si="16"/>
        <v>0</v>
      </c>
      <c r="AD17" s="85" t="s">
        <v>8</v>
      </c>
      <c r="AE17" s="79" t="s">
        <v>8</v>
      </c>
      <c r="AF17" s="84">
        <f t="shared" si="17"/>
        <v>1.4796658833330401</v>
      </c>
      <c r="AG17" s="80">
        <f t="shared" si="18"/>
        <v>-0.77567716062366243</v>
      </c>
      <c r="AH17" s="62">
        <f t="shared" si="19"/>
        <v>0</v>
      </c>
      <c r="AI17" s="82">
        <f t="shared" si="20"/>
        <v>0</v>
      </c>
      <c r="AJ17" s="86">
        <f t="shared" si="21"/>
        <v>0</v>
      </c>
      <c r="AK17" s="87">
        <f t="shared" si="22"/>
        <v>4763384.4718135232</v>
      </c>
      <c r="AL17" s="88">
        <f t="shared" si="23"/>
        <v>1.4796658833330401</v>
      </c>
      <c r="AM17" s="68">
        <v>4763384.47</v>
      </c>
    </row>
    <row r="18" spans="1:39" s="6" customFormat="1" ht="19.5" thickBot="1">
      <c r="A18" s="90" t="s">
        <v>6</v>
      </c>
      <c r="B18" s="91">
        <v>30442380</v>
      </c>
      <c r="C18" s="92">
        <v>45</v>
      </c>
      <c r="D18" s="93">
        <f>B18*C18/100</f>
        <v>13699071</v>
      </c>
      <c r="E18" s="94">
        <f>100-C18</f>
        <v>55</v>
      </c>
      <c r="F18" s="93">
        <f>B18-D18</f>
        <v>16743309</v>
      </c>
      <c r="G18" s="95">
        <f>SUM(G9:G17)</f>
        <v>18147</v>
      </c>
      <c r="H18" s="95">
        <f>SUM(H9:H17)</f>
        <v>48547628</v>
      </c>
      <c r="I18" s="96" t="s">
        <v>8</v>
      </c>
      <c r="J18" s="97">
        <f>H18/G18</f>
        <v>2675.2426296357526</v>
      </c>
      <c r="K18" s="98" t="s">
        <v>8</v>
      </c>
      <c r="L18" s="99">
        <f>SUM(L9:L17)</f>
        <v>13699071</v>
      </c>
      <c r="M18" s="100" t="s">
        <v>8</v>
      </c>
      <c r="N18" s="101">
        <f>(SUMIF(M9:M17,"&lt;1")+1)/(COUNTIFS(M9:M17,"&lt;1")+1)</f>
        <v>0.50696236986765819</v>
      </c>
      <c r="O18" s="102" t="s">
        <v>8</v>
      </c>
      <c r="P18" s="103">
        <f>SUM(P9:P17)</f>
        <v>6885157.9971694006</v>
      </c>
      <c r="Q18" s="103">
        <f>SUM(Q9:Q17)</f>
        <v>6885157.9971694006</v>
      </c>
      <c r="R18" s="104">
        <f>F18-Q18</f>
        <v>9858151.0028305985</v>
      </c>
      <c r="S18" s="101">
        <f>(SUMIF(T9:T17,"&lt;1")+1)/(COUNTIFS(T9:T17,"&lt;1")+1)</f>
        <v>0.58738989460094926</v>
      </c>
      <c r="T18" s="102" t="s">
        <v>8</v>
      </c>
      <c r="U18" s="102" t="s">
        <v>8</v>
      </c>
      <c r="V18" s="103">
        <f>SUM(V9:V17)</f>
        <v>5500517.6326191071</v>
      </c>
      <c r="W18" s="103">
        <f>SUM(W9:W17)</f>
        <v>5500517.6326191071</v>
      </c>
      <c r="X18" s="104">
        <f>R18-W18</f>
        <v>4357633.3702114914</v>
      </c>
      <c r="Y18" s="101">
        <f>(SUMIF(Z9:Z17,"&lt;1")+1)/(COUNTIFS(Z9:Z17,"&lt;1")+1)</f>
        <v>0.65267401518097057</v>
      </c>
      <c r="Z18" s="102" t="s">
        <v>8</v>
      </c>
      <c r="AA18" s="102" t="s">
        <v>8</v>
      </c>
      <c r="AB18" s="103">
        <f>SUM(AB9:AB17)</f>
        <v>5038054.2660651598</v>
      </c>
      <c r="AC18" s="103">
        <f>SUM(AC9:AC17)</f>
        <v>4357633.3702114914</v>
      </c>
      <c r="AD18" s="104">
        <f>X18-AC18</f>
        <v>0</v>
      </c>
      <c r="AE18" s="101">
        <f>(SUMIF(AF9:AF17,"&lt;1")+1)/(COUNTIFS(AF9:AF17,"&lt;1")+1)</f>
        <v>0.70398872270937762</v>
      </c>
      <c r="AF18" s="102" t="s">
        <v>8</v>
      </c>
      <c r="AG18" s="102" t="s">
        <v>8</v>
      </c>
      <c r="AH18" s="103">
        <f>SUM(AH9:AH17)</f>
        <v>4527897.9054402504</v>
      </c>
      <c r="AI18" s="103">
        <f>SUM(AI9:AI17)</f>
        <v>0</v>
      </c>
      <c r="AJ18" s="105">
        <f>SUM(AJ9:AJ17)</f>
        <v>16743309</v>
      </c>
      <c r="AK18" s="106">
        <f t="shared" si="22"/>
        <v>30442380</v>
      </c>
      <c r="AL18" s="107" t="s">
        <v>8</v>
      </c>
      <c r="AM18" s="68">
        <f>SUM(AM9:AM17)</f>
        <v>30442380</v>
      </c>
    </row>
    <row r="20" spans="1:39">
      <c r="P20" s="108"/>
    </row>
    <row r="22" spans="1:39">
      <c r="AJ22" s="109"/>
    </row>
    <row r="23" spans="1:39">
      <c r="M23" s="110"/>
    </row>
  </sheetData>
  <protectedRanges>
    <protectedRange sqref="A9:A17" name="Диапазон3_1"/>
    <protectedRange sqref="A9:A17" name="Диапазон2_1"/>
  </protectedRanges>
  <mergeCells count="23">
    <mergeCell ref="G4:G5"/>
    <mergeCell ref="H4:H5"/>
    <mergeCell ref="M4:Q4"/>
    <mergeCell ref="L4:L5"/>
    <mergeCell ref="G3:J3"/>
    <mergeCell ref="J4:J5"/>
    <mergeCell ref="M3:AI3"/>
    <mergeCell ref="K3:K5"/>
    <mergeCell ref="R4:W4"/>
    <mergeCell ref="X4:AC4"/>
    <mergeCell ref="AD4:AI4"/>
    <mergeCell ref="A3:A6"/>
    <mergeCell ref="B3:B5"/>
    <mergeCell ref="C3:F3"/>
    <mergeCell ref="C5:D5"/>
    <mergeCell ref="E5:F5"/>
    <mergeCell ref="C4:D4"/>
    <mergeCell ref="E4:F4"/>
    <mergeCell ref="AM3:AM5"/>
    <mergeCell ref="AJ3:AJ5"/>
    <mergeCell ref="AL3:AL5"/>
    <mergeCell ref="I4:I5"/>
    <mergeCell ref="AK3:AK5"/>
  </mergeCells>
  <printOptions horizontalCentered="1"/>
  <pageMargins left="1.0826771653543308" right="0.49212598425196852" top="0.78740157480314965" bottom="0.78740157480314965" header="0.74803149606299213" footer="0.23622047244094491"/>
  <pageSetup paperSize="9" scale="55" firstPageNumber="0" pageOrder="overThenDown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8</vt:i4>
      </vt:variant>
    </vt:vector>
  </HeadingPairs>
  <TitlesOfParts>
    <vt:vector size="11" baseType="lpstr">
      <vt:lpstr>Исходные данные</vt:lpstr>
      <vt:lpstr>Расчет КРП</vt:lpstr>
      <vt:lpstr>Расчет дотации</vt:lpstr>
      <vt:lpstr>'Исходные данные'!Excel_BuiltIn_Print_Titles</vt:lpstr>
      <vt:lpstr>'Исходные данные'!Z_287B6B75_F102_4A35_99B4_72102AA4A344__wvu_FilterData</vt:lpstr>
      <vt:lpstr>'Исходные данные'!Z_287B6B75_F102_4A35_99B4_72102AA4A344__wvu_PrintArea</vt:lpstr>
      <vt:lpstr>'Исходные данные'!Z_287B6B75_F102_4A35_99B4_72102AA4A344__wvu_PrintTitles</vt:lpstr>
      <vt:lpstr>'Расчет дотации'!Z_287B6B75_F102_4A35_99B4_72102AA4A344__wvu_PrintTitles</vt:lpstr>
      <vt:lpstr>'Исходные данные'!Заголовки_для_печати</vt:lpstr>
      <vt:lpstr>'Расчет дотации'!Заголовки_для_печати</vt:lpstr>
      <vt:lpstr>'Исходные данные'!Область_печати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Nezevak Незевак В В</dc:creator>
  <cp:lastModifiedBy>Пользователь Windows</cp:lastModifiedBy>
  <cp:lastPrinted>2024-11-13T09:16:46Z</cp:lastPrinted>
  <dcterms:created xsi:type="dcterms:W3CDTF">2013-11-15T09:40:24Z</dcterms:created>
  <dcterms:modified xsi:type="dcterms:W3CDTF">2024-11-13T09:16:49Z</dcterms:modified>
</cp:coreProperties>
</file>